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ydraulics\HYDMMP\"/>
    </mc:Choice>
  </mc:AlternateContent>
  <xr:revisionPtr revIDLastSave="0" documentId="8_{72421B48-7AF7-4CA5-8571-F52F844D2A0A}" xr6:coauthVersionLast="47" xr6:coauthVersionMax="47" xr10:uidLastSave="{00000000-0000-0000-0000-000000000000}"/>
  <workbookProtection workbookAlgorithmName="SHA-512" workbookHashValue="k+XCxywH9rgNatrLxWO7biEgEBGr1ett6VWPDQSelq4jcOGJWoAkvRfS84Tgs7Q69NIO3oow1EEBkhA2WFmH3A==" workbookSaltValue="4LvLIn4eR0FVa/7qAUNzPg==" workbookSpinCount="100000" lockStructure="1"/>
  <bookViews>
    <workbookView xWindow="-120" yWindow="-120" windowWidth="29040" windowHeight="15720" xr2:uid="{00000000-000D-0000-FFFF-FFFF00000000}"/>
  </bookViews>
  <sheets>
    <sheet name="Application Form - AM Bsc" sheetId="12" r:id="rId1"/>
    <sheet name="Application Form - AM Adv" sheetId="8" r:id="rId2"/>
    <sheet name="PN List" sheetId="7" state="hidden" r:id="rId3"/>
    <sheet name="UPDATE" sheetId="13" state="hidden" r:id="rId4"/>
  </sheets>
  <definedNames>
    <definedName name="_xlnm._FilterDatabase" localSheetId="1" hidden="1">'PN List'!$B$3:$O$51</definedName>
    <definedName name="_xlnm._FilterDatabase" localSheetId="0" hidden="1">'PN List'!$B$3:$O$51</definedName>
    <definedName name="_xlnm._FilterDatabase" localSheetId="2" hidden="1">'PN List'!$A$3:$R$51</definedName>
    <definedName name="_xlnm.Print_Area" localSheetId="1">'Application Form - AM Adv'!$A$1:$AO$57</definedName>
    <definedName name="_xlnm.Print_Area" localSheetId="0">'Application Form - AM Bsc'!$A$1:$AO$61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7" l="1"/>
  <c r="Z12" i="7" s="1"/>
  <c r="D37" i="8"/>
  <c r="D33" i="8"/>
  <c r="D30" i="8"/>
  <c r="D26" i="8"/>
  <c r="AT32" i="12"/>
  <c r="AT23" i="12"/>
  <c r="AT24" i="12"/>
  <c r="AT35" i="12"/>
  <c r="AT28" i="12"/>
  <c r="AM28" i="12" a="1"/>
  <c r="AM28" i="12" s="1"/>
  <c r="AM29" i="8" a="1"/>
  <c r="AM29" i="8" s="1"/>
  <c r="AT35" i="8"/>
  <c r="AT32" i="8"/>
  <c r="AT29" i="8"/>
  <c r="AT25" i="8"/>
  <c r="Y13" i="7" l="1"/>
  <c r="AT49" i="8"/>
  <c r="Q59" i="12" l="1"/>
  <c r="M59" i="12"/>
  <c r="D37" i="12"/>
  <c r="D33" i="12"/>
  <c r="P25" i="12" a="1"/>
  <c r="P25" i="12" s="1"/>
  <c r="W25" i="12" s="1"/>
  <c r="Y25" i="12"/>
  <c r="AA11" i="7"/>
  <c r="Q55" i="8"/>
  <c r="M55" i="8"/>
  <c r="M5" i="7"/>
  <c r="N5" i="7"/>
  <c r="M6" i="7"/>
  <c r="N6" i="7"/>
  <c r="M7" i="7"/>
  <c r="N7" i="7"/>
  <c r="M8" i="7"/>
  <c r="N8" i="7"/>
  <c r="M9" i="7"/>
  <c r="N9" i="7"/>
  <c r="M10" i="7"/>
  <c r="N10" i="7"/>
  <c r="M11" i="7"/>
  <c r="N11" i="7"/>
  <c r="M12" i="7"/>
  <c r="N12" i="7"/>
  <c r="M13" i="7"/>
  <c r="N13" i="7"/>
  <c r="M14" i="7"/>
  <c r="N14" i="7"/>
  <c r="M15" i="7"/>
  <c r="N15" i="7"/>
  <c r="M16" i="7"/>
  <c r="N16" i="7"/>
  <c r="M17" i="7"/>
  <c r="N17" i="7"/>
  <c r="M18" i="7"/>
  <c r="N18" i="7"/>
  <c r="M19" i="7"/>
  <c r="N19" i="7"/>
  <c r="M20" i="7"/>
  <c r="N20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1" i="7"/>
  <c r="N41" i="7"/>
  <c r="M42" i="7"/>
  <c r="N42" i="7"/>
  <c r="M43" i="7"/>
  <c r="N43" i="7"/>
  <c r="M44" i="7"/>
  <c r="N44" i="7"/>
  <c r="M45" i="7"/>
  <c r="N45" i="7"/>
  <c r="M46" i="7"/>
  <c r="N46" i="7"/>
  <c r="M47" i="7"/>
  <c r="N47" i="7"/>
  <c r="M48" i="7"/>
  <c r="N48" i="7"/>
  <c r="M49" i="7"/>
  <c r="N49" i="7"/>
  <c r="M50" i="7"/>
  <c r="N50" i="7"/>
  <c r="M51" i="7"/>
  <c r="N51" i="7"/>
  <c r="N4" i="7"/>
  <c r="M4" i="7"/>
  <c r="AA20" i="7"/>
  <c r="AA19" i="7"/>
  <c r="AA18" i="7"/>
  <c r="AA17" i="7"/>
  <c r="AA16" i="7"/>
  <c r="AA15" i="7"/>
  <c r="Z20" i="7"/>
  <c r="Z19" i="7"/>
  <c r="Z18" i="7"/>
  <c r="Z17" i="7"/>
  <c r="Z16" i="7"/>
  <c r="Z15" i="7"/>
  <c r="AM32" i="8" a="1"/>
  <c r="AM32" i="8" s="1"/>
  <c r="AM25" i="8" a="1"/>
  <c r="AM25" i="8" s="1"/>
  <c r="AS25" i="12"/>
  <c r="AM32" i="12" a="1"/>
  <c r="AM32" i="12" s="1"/>
  <c r="AM47" i="12" a="1"/>
  <c r="AM47" i="12" s="1"/>
  <c r="AM46" i="12" a="1"/>
  <c r="AM46" i="12" s="1"/>
  <c r="AM45" i="12" a="1"/>
  <c r="AM45" i="12" s="1"/>
  <c r="AM44" i="12" a="1"/>
  <c r="AM44" i="12" s="1"/>
  <c r="AM43" i="12" a="1"/>
  <c r="AM43" i="12" s="1"/>
  <c r="AM42" i="12" a="1"/>
  <c r="AM42" i="12" s="1"/>
  <c r="F28" i="8"/>
  <c r="H47" i="8"/>
  <c r="H46" i="8"/>
  <c r="H45" i="8"/>
  <c r="AM47" i="8" a="1"/>
  <c r="AM47" i="8" s="1"/>
  <c r="AM46" i="8" a="1"/>
  <c r="AM46" i="8" s="1"/>
  <c r="AM45" i="8" a="1"/>
  <c r="AM45" i="8" s="1"/>
  <c r="AM44" i="8" a="1"/>
  <c r="AM44" i="8" s="1"/>
  <c r="AM43" i="8" a="1"/>
  <c r="AM43" i="8" s="1"/>
  <c r="AM42" i="8" a="1"/>
  <c r="AM42" i="8" s="1"/>
  <c r="AL35" i="8"/>
  <c r="C47" i="8"/>
  <c r="C46" i="8"/>
  <c r="C45" i="8"/>
  <c r="C44" i="8"/>
  <c r="C43" i="8"/>
  <c r="C42" i="8"/>
  <c r="C28" i="8"/>
  <c r="AM28" i="8" a="1"/>
  <c r="AM28" i="8" s="1"/>
  <c r="AA12" i="7" l="1"/>
  <c r="AA13" i="7" s="1"/>
  <c r="AB12" i="7"/>
  <c r="AD13" i="7"/>
  <c r="D26" i="12"/>
  <c r="AT25" i="12"/>
  <c r="AT49" i="12" s="1"/>
  <c r="AA22" i="7"/>
  <c r="AA25" i="7" l="1"/>
  <c r="AC23" i="7"/>
  <c r="AB22" i="7"/>
  <c r="AD23" i="7"/>
  <c r="AC13" i="7"/>
  <c r="AC12" i="7" s="1" a="1"/>
  <c r="AC12" i="7" s="1"/>
  <c r="AM25" i="12"/>
  <c r="AK30" i="12" a="1"/>
  <c r="AK30" i="12" s="1"/>
  <c r="AU25" i="12" l="1"/>
  <c r="AC26" i="7"/>
  <c r="AD26" i="7"/>
  <c r="AB25" i="7"/>
  <c r="AM35" i="12"/>
  <c r="AU51" i="12" s="1"/>
  <c r="AC22" i="7" a="1"/>
  <c r="AC22" i="7" s="1"/>
  <c r="AU35" i="12" l="1"/>
  <c r="AU52" i="12" s="1"/>
  <c r="AV52" i="12" s="1"/>
  <c r="AV25" i="12"/>
  <c r="AC25" i="7" a="1"/>
  <c r="AC25" i="7" s="1"/>
  <c r="AK35" i="8" a="1"/>
  <c r="AK35" i="8" s="1"/>
  <c r="AL47" i="8"/>
  <c r="AL46" i="8"/>
  <c r="AL45" i="8"/>
  <c r="AL44" i="8"/>
  <c r="AL43" i="8"/>
  <c r="AL42" i="8"/>
  <c r="AL32" i="8"/>
  <c r="AL29" i="8"/>
  <c r="AL28" i="8"/>
  <c r="AL25" i="8"/>
  <c r="AV35" i="12" l="1"/>
  <c r="AU53" i="12" s="1"/>
  <c r="AV53" i="12" s="1"/>
  <c r="AV51" i="12"/>
  <c r="AT51" i="12" s="1"/>
  <c r="AK29" i="8" a="1"/>
  <c r="AK29" i="8" s="1"/>
  <c r="AT52" i="12" l="1"/>
  <c r="AT53" i="12" s="1"/>
  <c r="AS49" i="8"/>
  <c r="AP47" i="8"/>
  <c r="AP46" i="8"/>
  <c r="AP45" i="8"/>
  <c r="AP44" i="8"/>
  <c r="AP43" i="8"/>
  <c r="AP42" i="8"/>
  <c r="AP32" i="8"/>
  <c r="AP29" i="8"/>
  <c r="AP25" i="8"/>
  <c r="AP28" i="8"/>
  <c r="D51" i="12" l="1"/>
  <c r="M51" i="12" s="1"/>
  <c r="D52" i="12" s="1"/>
  <c r="D54" i="12"/>
  <c r="D51" i="8"/>
  <c r="AC51" i="12" l="1"/>
  <c r="W51" i="12"/>
  <c r="X52" i="12" s="1"/>
  <c r="R51" i="12"/>
  <c r="S52" i="12" s="1"/>
  <c r="AC54" i="12"/>
  <c r="M54" i="12"/>
  <c r="W54" i="12"/>
  <c r="X55" i="12" s="1"/>
  <c r="R54" i="12"/>
  <c r="S55" i="12" s="1"/>
  <c r="AC51" i="8"/>
  <c r="W51" i="8"/>
  <c r="X52" i="8" s="1"/>
  <c r="M51" i="8"/>
  <c r="D52" i="8" s="1"/>
  <c r="R51" i="8"/>
  <c r="S5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<sst xmlns="http://schemas.openxmlformats.org/spreadsheetml/2006/main" count="505" uniqueCount="246">
  <si>
    <t>MMP Application Form</t>
  </si>
  <si>
    <t>&lt;Customer information&gt;</t>
  </si>
  <si>
    <t>Contact</t>
  </si>
  <si>
    <t>&lt;Machine/Application information&gt;</t>
  </si>
  <si>
    <t>12 VDC</t>
  </si>
  <si>
    <t>24 VDC</t>
  </si>
  <si>
    <t>Standard</t>
  </si>
  <si>
    <t>None (as lead wire)</t>
  </si>
  <si>
    <t>Metri-Pack 280 Male</t>
  </si>
  <si>
    <t>90 deg. rotated</t>
  </si>
  <si>
    <t>180 deg. rotated</t>
  </si>
  <si>
    <t xml:space="preserve">Name: </t>
  </si>
  <si>
    <t xml:space="preserve">Phone: </t>
  </si>
  <si>
    <t xml:space="preserve">Email: </t>
  </si>
  <si>
    <t xml:space="preserve">Title: </t>
  </si>
  <si>
    <t xml:space="preserve">Company: </t>
  </si>
  <si>
    <t xml:space="preserve">Location: </t>
  </si>
  <si>
    <t xml:space="preserve">Other: </t>
  </si>
  <si>
    <t>Standard (-20~50 deg. C / -4~122 deg. F)</t>
  </si>
  <si>
    <t>Cold‐resistant (-32~50 deg. C / -25~122 deg. F)</t>
  </si>
  <si>
    <t>E4250-01035</t>
    <phoneticPr fontId="1"/>
  </si>
  <si>
    <t>E4250-01036</t>
  </si>
  <si>
    <t>E4250-01037</t>
  </si>
  <si>
    <t>E4250-01038</t>
  </si>
  <si>
    <t>E4250-01039</t>
  </si>
  <si>
    <t>E4250-01040</t>
  </si>
  <si>
    <t>E4250-01041</t>
  </si>
  <si>
    <t>E4250-01042</t>
  </si>
  <si>
    <t>E4250-01043</t>
  </si>
  <si>
    <t>E4250-01044</t>
  </si>
  <si>
    <t>E4250-01045</t>
  </si>
  <si>
    <t>E4250-01046</t>
  </si>
  <si>
    <t>E4250-01047</t>
  </si>
  <si>
    <t>E4250-01048</t>
  </si>
  <si>
    <t>E4250-01049</t>
  </si>
  <si>
    <t>E4250-01050</t>
  </si>
  <si>
    <t>E4250-01051</t>
  </si>
  <si>
    <t>E4250-01052</t>
  </si>
  <si>
    <t>E4250-01053</t>
  </si>
  <si>
    <t>E4250-01054</t>
  </si>
  <si>
    <t>E4250-01055</t>
  </si>
  <si>
    <t>E4250-01056</t>
  </si>
  <si>
    <t>E4250-01057</t>
  </si>
  <si>
    <t>E4250-01058</t>
  </si>
  <si>
    <t>MMP5-A1O150BB-QR</t>
    <phoneticPr fontId="1"/>
  </si>
  <si>
    <t>MMP5-B1O150BB-QR</t>
    <phoneticPr fontId="1"/>
  </si>
  <si>
    <t>MMP5-A1P150BB-QR</t>
    <phoneticPr fontId="1"/>
  </si>
  <si>
    <t>MMP5-B1P150BB-QR</t>
    <phoneticPr fontId="1"/>
  </si>
  <si>
    <t>MMP5-A1O200BB-QR</t>
    <phoneticPr fontId="1"/>
  </si>
  <si>
    <t>MMP5-B1O200BB-QR</t>
    <phoneticPr fontId="1"/>
  </si>
  <si>
    <t>MMP5-A1P200BB-QR</t>
    <phoneticPr fontId="1"/>
  </si>
  <si>
    <t>MMP5-B1P200BB-QR</t>
    <phoneticPr fontId="1"/>
  </si>
  <si>
    <t>MMP5-A1B150BB-QR</t>
    <phoneticPr fontId="1"/>
  </si>
  <si>
    <t>MMP5-B1B150BB-QR</t>
    <phoneticPr fontId="1"/>
  </si>
  <si>
    <t>MMP5-A1D150BB-QR</t>
    <phoneticPr fontId="1"/>
  </si>
  <si>
    <t>MMP5-B1D150BB-QR</t>
    <phoneticPr fontId="1"/>
  </si>
  <si>
    <t>MMP5-A1B200BB-QR</t>
    <phoneticPr fontId="1"/>
  </si>
  <si>
    <t>MMP5-B1B200BB-QR</t>
    <phoneticPr fontId="1"/>
  </si>
  <si>
    <t>MMP5-A1D200BB-QR</t>
    <phoneticPr fontId="1"/>
  </si>
  <si>
    <t>MMP5-B1D200BB-QR</t>
    <phoneticPr fontId="1"/>
  </si>
  <si>
    <t>MMP5-A1R150BB-QR</t>
    <phoneticPr fontId="1"/>
  </si>
  <si>
    <t>MMP5-A1S150BB-QR</t>
    <phoneticPr fontId="1"/>
  </si>
  <si>
    <t>MMP5-B1R150BB-QR</t>
    <phoneticPr fontId="1"/>
  </si>
  <si>
    <t>MMP5-B1S150BB-QR</t>
    <phoneticPr fontId="1"/>
  </si>
  <si>
    <t>MMP5-A1R200BB-QR</t>
    <phoneticPr fontId="1"/>
  </si>
  <si>
    <t>MMP5-B1R200BB-QR</t>
    <phoneticPr fontId="1"/>
  </si>
  <si>
    <t>MMP5-A1S200BB-QR</t>
    <phoneticPr fontId="1"/>
  </si>
  <si>
    <t>MMP5-B1S200BB-QR</t>
    <phoneticPr fontId="1"/>
  </si>
  <si>
    <t>MPa</t>
    <phoneticPr fontId="1"/>
  </si>
  <si>
    <t>Relief</t>
    <phoneticPr fontId="1"/>
  </si>
  <si>
    <t>V</t>
    <phoneticPr fontId="1"/>
  </si>
  <si>
    <t>Voltage</t>
    <phoneticPr fontId="1"/>
  </si>
  <si>
    <t>mm</t>
    <phoneticPr fontId="1"/>
  </si>
  <si>
    <t>Bore</t>
    <phoneticPr fontId="1"/>
  </si>
  <si>
    <t>Mount</t>
    <phoneticPr fontId="1"/>
  </si>
  <si>
    <t>-</t>
    <phoneticPr fontId="1"/>
  </si>
  <si>
    <t>STD</t>
    <phoneticPr fontId="1"/>
  </si>
  <si>
    <t>Stroke</t>
    <phoneticPr fontId="1"/>
  </si>
  <si>
    <t>A orifice</t>
    <phoneticPr fontId="1"/>
  </si>
  <si>
    <t>B orifice</t>
    <phoneticPr fontId="1"/>
  </si>
  <si>
    <t>Option</t>
    <phoneticPr fontId="1"/>
  </si>
  <si>
    <t>Cold</t>
    <phoneticPr fontId="1"/>
  </si>
  <si>
    <t>inch</t>
    <phoneticPr fontId="1"/>
  </si>
  <si>
    <t>5/8</t>
    <phoneticPr fontId="1"/>
  </si>
  <si>
    <t>E4250-01059</t>
  </si>
  <si>
    <t>E4250-01060</t>
  </si>
  <si>
    <t>E4250-01061</t>
  </si>
  <si>
    <t>E4250-01062</t>
  </si>
  <si>
    <t>E4250-01063</t>
  </si>
  <si>
    <t>E4250-01064</t>
  </si>
  <si>
    <t>E4250-01065</t>
  </si>
  <si>
    <t>E4250-01066</t>
  </si>
  <si>
    <t>E4250-01067</t>
  </si>
  <si>
    <t>E4250-01068</t>
  </si>
  <si>
    <t>E4250-01069</t>
  </si>
  <si>
    <t>E4250-01070</t>
  </si>
  <si>
    <t>E4250-01071</t>
  </si>
  <si>
    <t>E4250-01072</t>
  </si>
  <si>
    <t>E4250-01073</t>
  </si>
  <si>
    <t>E4250-01074</t>
  </si>
  <si>
    <t>E4250-01075</t>
  </si>
  <si>
    <t>E4250-01076</t>
  </si>
  <si>
    <t>E4250-01077</t>
  </si>
  <si>
    <t>E4250-01078</t>
  </si>
  <si>
    <t>E4250-01079</t>
  </si>
  <si>
    <t>E4250-01080</t>
  </si>
  <si>
    <t>E4250-01081</t>
  </si>
  <si>
    <t>E4250-01082</t>
  </si>
  <si>
    <t>MMP5-A1B250BB-QR</t>
    <phoneticPr fontId="1"/>
  </si>
  <si>
    <t>MMP5-B1B250BB-QR</t>
    <phoneticPr fontId="1"/>
  </si>
  <si>
    <t>MMP5-A1D250BB-QR</t>
    <phoneticPr fontId="1"/>
  </si>
  <si>
    <t>MMP5-B1D250BB-QR</t>
    <phoneticPr fontId="1"/>
  </si>
  <si>
    <t>MMP5-A1B300BB-QR</t>
    <phoneticPr fontId="1"/>
  </si>
  <si>
    <t>MMP5-B1B300BB-QR</t>
    <phoneticPr fontId="1"/>
  </si>
  <si>
    <t>MMP5-A1D300BB-QR</t>
    <phoneticPr fontId="1"/>
  </si>
  <si>
    <t>MMP5-B1D300BB-QR</t>
    <phoneticPr fontId="1"/>
  </si>
  <si>
    <t>MMP5-A1B350BB-QR</t>
    <phoneticPr fontId="1"/>
  </si>
  <si>
    <t>MMP5-B1B350BB-QR</t>
    <phoneticPr fontId="1"/>
  </si>
  <si>
    <t>MMP5-A1D350BB-QR</t>
    <phoneticPr fontId="1"/>
  </si>
  <si>
    <t>MMP5-B1D350BB-QR</t>
    <phoneticPr fontId="1"/>
  </si>
  <si>
    <t>MMP5-A1R250BB-QR</t>
    <phoneticPr fontId="1"/>
  </si>
  <si>
    <t>MMP5-B1R250BB-QR</t>
    <phoneticPr fontId="1"/>
  </si>
  <si>
    <t>MMP5-A1S250BB-QR</t>
    <phoneticPr fontId="1"/>
  </si>
  <si>
    <t>MMP5-B1S250BB-QR</t>
    <phoneticPr fontId="1"/>
  </si>
  <si>
    <t>MMP5-A1R300BB-QR</t>
    <phoneticPr fontId="1"/>
  </si>
  <si>
    <t>MMP5-B1R300BB-QR</t>
    <phoneticPr fontId="1"/>
  </si>
  <si>
    <t>MMP5-A1S300BB-QR</t>
    <phoneticPr fontId="1"/>
  </si>
  <si>
    <t>MMP5-B1S300BB-QR</t>
    <phoneticPr fontId="1"/>
  </si>
  <si>
    <t>MMP5-A1R350BB-QR</t>
    <phoneticPr fontId="1"/>
  </si>
  <si>
    <t>MMP5-B1R350BB-QR</t>
    <phoneticPr fontId="1"/>
  </si>
  <si>
    <t>MMP5-A1S350BB-QR</t>
    <phoneticPr fontId="1"/>
  </si>
  <si>
    <t>MMP5-B1S350BB-QR</t>
    <phoneticPr fontId="1"/>
  </si>
  <si>
    <t>&lt;Specification&gt;</t>
    <phoneticPr fontId="1"/>
  </si>
  <si>
    <t>Motor</t>
    <phoneticPr fontId="1"/>
  </si>
  <si>
    <t>Pin Hole dia.</t>
    <phoneticPr fontId="1"/>
  </si>
  <si>
    <t>Relief Valve Setting</t>
    <phoneticPr fontId="1"/>
  </si>
  <si>
    <t>4.1 MPa</t>
    <phoneticPr fontId="1"/>
  </si>
  <si>
    <t>7.1 MPa</t>
    <phoneticPr fontId="1"/>
  </si>
  <si>
    <t>34 mm</t>
    <phoneticPr fontId="1"/>
  </si>
  <si>
    <t>40 mm</t>
    <phoneticPr fontId="1"/>
  </si>
  <si>
    <t>46 mm</t>
    <phoneticPr fontId="1"/>
  </si>
  <si>
    <t>150 mm</t>
    <phoneticPr fontId="1"/>
  </si>
  <si>
    <t>200 mm</t>
    <phoneticPr fontId="1"/>
  </si>
  <si>
    <t>250 mm</t>
    <phoneticPr fontId="1"/>
  </si>
  <si>
    <t>300 mm</t>
    <phoneticPr fontId="1"/>
  </si>
  <si>
    <t>350 mm</t>
    <phoneticPr fontId="1"/>
  </si>
  <si>
    <t>5/8 inch</t>
    <phoneticPr fontId="1"/>
  </si>
  <si>
    <t>14 mm</t>
    <phoneticPr fontId="1"/>
  </si>
  <si>
    <t>MMP5-</t>
    <phoneticPr fontId="1"/>
  </si>
  <si>
    <t>Pin direction</t>
    <phoneticPr fontId="1"/>
  </si>
  <si>
    <t>Cylinder installation</t>
    <phoneticPr fontId="1"/>
  </si>
  <si>
    <t>Reservoir position</t>
    <phoneticPr fontId="1"/>
  </si>
  <si>
    <t>Wire position</t>
    <phoneticPr fontId="1"/>
  </si>
  <si>
    <t>Connector</t>
    <phoneticPr fontId="1"/>
  </si>
  <si>
    <t>Hydraulic oil</t>
    <phoneticPr fontId="1"/>
  </si>
  <si>
    <t>&lt;Selected Model&gt;</t>
    <phoneticPr fontId="1"/>
  </si>
  <si>
    <t>Model</t>
    <phoneticPr fontId="1"/>
  </si>
  <si>
    <t>Part Number</t>
    <phoneticPr fontId="1"/>
  </si>
  <si>
    <t>Ext Force</t>
    <phoneticPr fontId="1"/>
  </si>
  <si>
    <t>Ret Force</t>
    <phoneticPr fontId="1"/>
  </si>
  <si>
    <t>kN</t>
    <phoneticPr fontId="1"/>
  </si>
  <si>
    <t>Max Current</t>
    <phoneticPr fontId="1"/>
  </si>
  <si>
    <t>A</t>
    <phoneticPr fontId="1"/>
  </si>
  <si>
    <t>Force (Ext.)</t>
    <phoneticPr fontId="1"/>
  </si>
  <si>
    <t>Force (Ret.)</t>
    <phoneticPr fontId="1"/>
  </si>
  <si>
    <t>(</t>
    <phoneticPr fontId="1"/>
  </si>
  <si>
    <t xml:space="preserve">Machine/App.: </t>
    <phoneticPr fontId="1"/>
  </si>
  <si>
    <t>(600 PSI)</t>
    <phoneticPr fontId="1"/>
  </si>
  <si>
    <t>(1030 PSI)</t>
    <phoneticPr fontId="1"/>
  </si>
  <si>
    <t>(1.34 in)</t>
    <phoneticPr fontId="1"/>
  </si>
  <si>
    <t>(1.57 in)</t>
    <phoneticPr fontId="1"/>
  </si>
  <si>
    <t>(1.81 in)</t>
    <phoneticPr fontId="1"/>
  </si>
  <si>
    <t>(5.91 in)</t>
    <phoneticPr fontId="1"/>
  </si>
  <si>
    <t>(7.87 in)</t>
    <phoneticPr fontId="1"/>
  </si>
  <si>
    <t>(9.84 in)</t>
    <phoneticPr fontId="1"/>
  </si>
  <si>
    <t>(11.81 in)</t>
    <phoneticPr fontId="1"/>
  </si>
  <si>
    <t>(13.78 in)</t>
    <phoneticPr fontId="1"/>
  </si>
  <si>
    <t>(0.55 in)</t>
    <phoneticPr fontId="1"/>
  </si>
  <si>
    <t>&lt;Bore - Pin Direction&gt;</t>
    <phoneticPr fontId="1"/>
  </si>
  <si>
    <t>Std</t>
    <phoneticPr fontId="1"/>
  </si>
  <si>
    <t>Direction</t>
    <phoneticPr fontId="1"/>
  </si>
  <si>
    <t>O</t>
    <phoneticPr fontId="1"/>
  </si>
  <si>
    <t>P</t>
    <phoneticPr fontId="1"/>
  </si>
  <si>
    <t>B</t>
    <phoneticPr fontId="1"/>
  </si>
  <si>
    <t>D</t>
    <phoneticPr fontId="1"/>
  </si>
  <si>
    <t>R</t>
    <phoneticPr fontId="1"/>
  </si>
  <si>
    <t>S</t>
    <phoneticPr fontId="1"/>
  </si>
  <si>
    <t>Thrust Force</t>
    <phoneticPr fontId="1"/>
  </si>
  <si>
    <t>Ext.</t>
    <phoneticPr fontId="1"/>
  </si>
  <si>
    <t>Ret.</t>
    <phoneticPr fontId="1"/>
  </si>
  <si>
    <t>A</t>
  </si>
  <si>
    <t>R</t>
  </si>
  <si>
    <t>O</t>
  </si>
  <si>
    <t>B</t>
  </si>
  <si>
    <t>P</t>
  </si>
  <si>
    <t>D</t>
  </si>
  <si>
    <t>S</t>
  </si>
  <si>
    <t>Cyl Dia</t>
    <phoneticPr fontId="1"/>
  </si>
  <si>
    <t>Rod Dia</t>
    <phoneticPr fontId="1"/>
  </si>
  <si>
    <t>90 deg</t>
    <phoneticPr fontId="1"/>
  </si>
  <si>
    <t>Relief set</t>
    <phoneticPr fontId="1"/>
  </si>
  <si>
    <t>Standard</t>
    <phoneticPr fontId="1"/>
  </si>
  <si>
    <t xml:space="preserve">Quantity: </t>
  </si>
  <si>
    <t>lbf)</t>
    <phoneticPr fontId="1"/>
  </si>
  <si>
    <t>N</t>
    <phoneticPr fontId="1"/>
  </si>
  <si>
    <t>Supply Voltage</t>
    <phoneticPr fontId="1"/>
  </si>
  <si>
    <t>Temperature Range</t>
    <phoneticPr fontId="1"/>
  </si>
  <si>
    <t>℃</t>
    <phoneticPr fontId="1"/>
  </si>
  <si>
    <t>~</t>
    <phoneticPr fontId="1"/>
  </si>
  <si>
    <t>℉</t>
    <phoneticPr fontId="1"/>
  </si>
  <si>
    <t>Ext (N)</t>
    <phoneticPr fontId="1"/>
  </si>
  <si>
    <t>Ret (N)</t>
    <phoneticPr fontId="1"/>
  </si>
  <si>
    <t>12'</t>
    <phoneticPr fontId="1"/>
  </si>
  <si>
    <t>13'</t>
    <phoneticPr fontId="1"/>
  </si>
  <si>
    <t>Select Unit =&gt;</t>
    <phoneticPr fontId="1"/>
  </si>
  <si>
    <t>180 deg. rotated</t>
    <phoneticPr fontId="1"/>
  </si>
  <si>
    <t>/ years</t>
    <phoneticPr fontId="1"/>
  </si>
  <si>
    <t>/ month</t>
    <phoneticPr fontId="1"/>
  </si>
  <si>
    <t>(Advanced)</t>
    <phoneticPr fontId="1"/>
  </si>
  <si>
    <t>(Basic)</t>
    <phoneticPr fontId="1"/>
  </si>
  <si>
    <t xml:space="preserve">Switch to </t>
    <phoneticPr fontId="1"/>
  </si>
  <si>
    <t>(Form No. KAC-FENG-24-032-00)</t>
    <phoneticPr fontId="1"/>
  </si>
  <si>
    <t>Priority</t>
    <phoneticPr fontId="1"/>
  </si>
  <si>
    <t>2nd priority</t>
  </si>
  <si>
    <t>2nd priority</t>
    <phoneticPr fontId="1"/>
  </si>
  <si>
    <t>None</t>
    <phoneticPr fontId="1"/>
  </si>
  <si>
    <t xml:space="preserve">Option </t>
    <phoneticPr fontId="1"/>
  </si>
  <si>
    <t>Note</t>
    <phoneticPr fontId="1"/>
  </si>
  <si>
    <t>3rd priority</t>
  </si>
  <si>
    <t>3rd priority</t>
    <phoneticPr fontId="1"/>
  </si>
  <si>
    <t>4th priority</t>
    <phoneticPr fontId="1"/>
  </si>
  <si>
    <t>5th priority</t>
  </si>
  <si>
    <t>6th priority</t>
  </si>
  <si>
    <t>2nd</t>
    <phoneticPr fontId="1"/>
  </si>
  <si>
    <t>3rd</t>
    <phoneticPr fontId="1"/>
  </si>
  <si>
    <t>1st</t>
    <phoneticPr fontId="1"/>
  </si>
  <si>
    <t>Date</t>
    <phoneticPr fontId="1"/>
  </si>
  <si>
    <t>Delta</t>
    <phoneticPr fontId="1"/>
  </si>
  <si>
    <t>Rev</t>
    <phoneticPr fontId="1"/>
  </si>
  <si>
    <t>Issued</t>
    <phoneticPr fontId="1"/>
  </si>
  <si>
    <t>Takuya Miura</t>
    <phoneticPr fontId="1"/>
  </si>
  <si>
    <t>Name</t>
    <phoneticPr fontId="1"/>
  </si>
  <si>
    <t>Fixed bugs (when there is no matching stroke in small bore, it hasn’t chose largeer bore.)</t>
    <phoneticPr fontId="1"/>
  </si>
  <si>
    <t>Added Pin Hole Dia, Removed comment about other options.</t>
    <phoneticPr fontId="1"/>
  </si>
  <si>
    <t>(Pin Hole is 5/8")</t>
    <phoneticPr fontId="1"/>
  </si>
  <si>
    <t>v00.02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</si>
</sst>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0.0"/>
    <numFmt numFmtId="178" formatCode="m/d/yyyy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b/>
      <sz val="11"/>
      <color theme="1"/>
      <name val="Calibri"/>
      <family val="2"/>
    </font>
    <font>
      <b/>
      <u/>
      <sz val="20"/>
      <color theme="1"/>
      <name val="Calibri"/>
      <family val="2"/>
    </font>
    <font>
      <sz val="11"/>
      <name val="Calibri"/>
      <family val="2"/>
      <charset val="128"/>
    </font>
    <font>
      <sz val="11"/>
      <color theme="1"/>
      <name val="Calibri"/>
      <family val="2"/>
    </font>
    <font>
      <sz val="11"/>
      <color theme="0"/>
      <name val="Calibri"/>
      <family val="2"/>
      <charset val="128"/>
    </font>
    <font>
      <b/>
      <sz val="12"/>
      <color rgb="FF040C28"/>
      <name val="Calibri"/>
      <family val="2"/>
    </font>
    <font>
      <b/>
      <sz val="12"/>
      <color theme="1"/>
      <name val="Calibri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alibri"/>
      <family val="3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rgb="FF000000"/>
      <name val="Meiryo UI"/>
      <family val="3"/>
      <charset val="128"/>
    </font>
    <font>
      <b/>
      <u/>
      <sz val="20"/>
      <name val="Calibri"/>
      <family val="2"/>
    </font>
    <font>
      <b/>
      <sz val="12"/>
      <name val="Calibri"/>
      <family val="2"/>
    </font>
    <font>
      <b/>
      <sz val="11"/>
      <name val="ＭＳ Ｐゴシック"/>
      <family val="2"/>
      <charset val="128"/>
    </font>
    <font>
      <sz val="11"/>
      <name val="Segoe UI Symbol"/>
      <family val="2"/>
    </font>
    <font>
      <b/>
      <sz val="20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56" fontId="6" fillId="0" borderId="0" xfId="0" quotePrefix="1" applyNumberFormat="1" applyFont="1">
      <alignment vertical="center"/>
    </xf>
    <xf numFmtId="177" fontId="2" fillId="0" borderId="0" xfId="0" applyNumberFormat="1" applyFont="1">
      <alignment vertical="center"/>
    </xf>
    <xf numFmtId="0" fontId="11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1" fontId="2" fillId="0" borderId="0" xfId="0" applyNumberFormat="1" applyFont="1">
      <alignment vertical="center"/>
    </xf>
    <xf numFmtId="1" fontId="6" fillId="0" borderId="0" xfId="0" applyNumberFormat="1" applyFont="1">
      <alignment vertical="center"/>
    </xf>
    <xf numFmtId="0" fontId="12" fillId="3" borderId="0" xfId="0" applyFont="1" applyFill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176" fontId="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4" fillId="0" borderId="11" xfId="0" applyFont="1" applyBorder="1" applyAlignment="1">
      <alignment horizontal="center" vertical="center"/>
    </xf>
    <xf numFmtId="0" fontId="12" fillId="3" borderId="0" xfId="0" applyFont="1" applyFill="1">
      <alignment vertical="center"/>
    </xf>
    <xf numFmtId="0" fontId="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>
      <alignment vertical="center"/>
    </xf>
    <xf numFmtId="1" fontId="13" fillId="0" borderId="0" xfId="0" applyNumberFormat="1" applyFont="1" applyAlignment="1">
      <alignment horizontal="right" vertical="center"/>
    </xf>
    <xf numFmtId="0" fontId="13" fillId="0" borderId="7" xfId="0" applyFont="1" applyBorder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176" fontId="2" fillId="0" borderId="0" xfId="0" applyNumberFormat="1" applyFont="1" applyAlignment="1">
      <alignment horizontal="centerContinuous" vertical="center"/>
    </xf>
    <xf numFmtId="0" fontId="2" fillId="0" borderId="0" xfId="0" quotePrefix="1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6" fillId="0" borderId="0" xfId="0" applyFont="1">
      <alignment vertical="center"/>
    </xf>
    <xf numFmtId="0" fontId="5" fillId="0" borderId="7" xfId="0" applyFont="1" applyBorder="1">
      <alignment vertical="center"/>
    </xf>
    <xf numFmtId="14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 shrinkToFit="1"/>
    </xf>
    <xf numFmtId="38" fontId="5" fillId="0" borderId="0" xfId="1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10" xfId="0" applyFont="1" applyBorder="1">
      <alignment vertical="center"/>
    </xf>
    <xf numFmtId="176" fontId="5" fillId="0" borderId="0" xfId="0" applyNumberFormat="1" applyFont="1" applyAlignment="1">
      <alignment horizontal="centerContinuous" vertical="center"/>
    </xf>
    <xf numFmtId="0" fontId="5" fillId="0" borderId="0" xfId="0" quotePrefix="1" applyFont="1">
      <alignment vertical="center"/>
    </xf>
    <xf numFmtId="0" fontId="20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1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2" fillId="4" borderId="0" xfId="0" applyFont="1" applyFill="1" applyProtection="1">
      <alignment vertical="center"/>
      <protection locked="0"/>
    </xf>
    <xf numFmtId="0" fontId="12" fillId="4" borderId="0" xfId="0" applyFont="1" applyFill="1">
      <alignment vertical="center"/>
    </xf>
    <xf numFmtId="0" fontId="12" fillId="0" borderId="0" xfId="0" applyFont="1" applyAlignment="1">
      <alignment horizontal="right" vertical="center"/>
    </xf>
    <xf numFmtId="0" fontId="5" fillId="4" borderId="0" xfId="0" applyFont="1" applyFill="1">
      <alignment vertical="center"/>
    </xf>
    <xf numFmtId="0" fontId="13" fillId="4" borderId="0" xfId="0" applyFont="1" applyFill="1">
      <alignment vertical="center"/>
    </xf>
    <xf numFmtId="178" fontId="6" fillId="0" borderId="22" xfId="0" applyNumberFormat="1" applyFont="1" applyBorder="1">
      <alignment vertical="center"/>
    </xf>
    <xf numFmtId="0" fontId="6" fillId="0" borderId="22" xfId="0" applyFont="1" applyBorder="1">
      <alignment vertical="center"/>
    </xf>
    <xf numFmtId="178" fontId="6" fillId="0" borderId="23" xfId="0" applyNumberFormat="1" applyFont="1" applyBorder="1">
      <alignment vertical="center"/>
    </xf>
    <xf numFmtId="0" fontId="6" fillId="0" borderId="23" xfId="0" applyFont="1" applyBorder="1">
      <alignment vertical="center"/>
    </xf>
    <xf numFmtId="178" fontId="6" fillId="0" borderId="24" xfId="0" applyNumberFormat="1" applyFont="1" applyBorder="1">
      <alignment vertical="center"/>
    </xf>
    <xf numFmtId="0" fontId="6" fillId="0" borderId="24" xfId="0" applyFont="1" applyBorder="1">
      <alignment vertical="center"/>
    </xf>
    <xf numFmtId="178" fontId="6" fillId="0" borderId="25" xfId="0" applyNumberFormat="1" applyFont="1" applyBorder="1">
      <alignment vertical="center"/>
    </xf>
    <xf numFmtId="0" fontId="6" fillId="0" borderId="25" xfId="0" applyFont="1" applyBorder="1">
      <alignment vertical="center"/>
    </xf>
    <xf numFmtId="178" fontId="6" fillId="0" borderId="0" xfId="0" applyNumberFormat="1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2" fillId="0" borderId="2" xfId="0" applyFont="1" applyBorder="1" applyAlignment="1" applyProtection="1">
      <alignment horizontal="center" shrinkToFit="1"/>
      <protection locked="0"/>
    </xf>
    <xf numFmtId="0" fontId="2" fillId="0" borderId="1" xfId="0" applyFont="1" applyBorder="1" applyAlignment="1" applyProtection="1">
      <alignment horizontal="center" shrinkToFit="1"/>
      <protection locked="0"/>
    </xf>
    <xf numFmtId="0" fontId="17" fillId="0" borderId="0" xfId="0" applyFont="1">
      <alignment vertical="center"/>
    </xf>
    <xf numFmtId="1" fontId="17" fillId="0" borderId="0" xfId="0" applyNumberFormat="1" applyFont="1" applyAlignment="1">
      <alignment horizontal="right" vertical="center"/>
    </xf>
    <xf numFmtId="38" fontId="5" fillId="0" borderId="1" xfId="1" applyFont="1" applyFill="1" applyBorder="1" applyProtection="1">
      <alignment vertical="center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" fontId="6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40"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fgColor rgb="FFFFFFCC"/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EBF7FF"/>
      <color rgb="FFECFFD9"/>
      <color rgb="FFDEFFB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AS$3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fmlaLink="$AS$35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AS$23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firstButton="1" fmlaLink="$AS$25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Radio" firstButton="1" fmlaLink="$AS$29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firstButton="1" fmlaLink="$AS$32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firstButton="1" fmlaLink="$AS$35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Application Form - AM Adv'!G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Application Form - AM Bsc'!G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35</xdr:row>
      <xdr:rowOff>76200</xdr:rowOff>
    </xdr:from>
    <xdr:to>
      <xdr:col>20</xdr:col>
      <xdr:colOff>18216</xdr:colOff>
      <xdr:row>47</xdr:row>
      <xdr:rowOff>57280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851" y="4793876"/>
          <a:ext cx="2304777" cy="933580"/>
        </a:xfrm>
        <a:prstGeom prst="rect">
          <a:avLst/>
        </a:prstGeom>
      </xdr:spPr>
    </xdr:pic>
    <xdr:clientData/>
  </xdr:twoCellAnchor>
  <xdr:twoCellAnchor editAs="oneCell">
    <xdr:from>
      <xdr:col>21</xdr:col>
      <xdr:colOff>10647</xdr:colOff>
      <xdr:row>35</xdr:row>
      <xdr:rowOff>76200</xdr:rowOff>
    </xdr:from>
    <xdr:to>
      <xdr:col>30</xdr:col>
      <xdr:colOff>207037</xdr:colOff>
      <xdr:row>47</xdr:row>
      <xdr:rowOff>57280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972" y="4781550"/>
          <a:ext cx="2339515" cy="933580"/>
        </a:xfrm>
        <a:prstGeom prst="rect">
          <a:avLst/>
        </a:prstGeom>
      </xdr:spPr>
    </xdr:pic>
    <xdr:clientData/>
  </xdr:twoCellAnchor>
  <xdr:twoCellAnchor editAs="oneCell">
    <xdr:from>
      <xdr:col>31</xdr:col>
      <xdr:colOff>156884</xdr:colOff>
      <xdr:row>2</xdr:row>
      <xdr:rowOff>37146</xdr:rowOff>
    </xdr:from>
    <xdr:to>
      <xdr:col>39</xdr:col>
      <xdr:colOff>164915</xdr:colOff>
      <xdr:row>4</xdr:row>
      <xdr:rowOff>164075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4459" y="294321"/>
          <a:ext cx="1954306" cy="558729"/>
        </a:xfrm>
        <a:prstGeom prst="rect">
          <a:avLst/>
        </a:prstGeom>
      </xdr:spPr>
    </xdr:pic>
    <xdr:clientData/>
  </xdr:twoCellAnchor>
  <xdr:twoCellAnchor>
    <xdr:from>
      <xdr:col>10</xdr:col>
      <xdr:colOff>64673</xdr:colOff>
      <xdr:row>24</xdr:row>
      <xdr:rowOff>61793</xdr:rowOff>
    </xdr:from>
    <xdr:to>
      <xdr:col>10</xdr:col>
      <xdr:colOff>178918</xdr:colOff>
      <xdr:row>24</xdr:row>
      <xdr:rowOff>169793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/>
        </xdr:cNvSpPr>
      </xdr:nvSpPr>
      <xdr:spPr>
        <a:xfrm>
          <a:off x="2345230" y="3697622"/>
          <a:ext cx="114245" cy="108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64673</xdr:colOff>
      <xdr:row>24</xdr:row>
      <xdr:rowOff>61793</xdr:rowOff>
    </xdr:from>
    <xdr:to>
      <xdr:col>17</xdr:col>
      <xdr:colOff>178918</xdr:colOff>
      <xdr:row>24</xdr:row>
      <xdr:rowOff>169793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/>
        </xdr:cNvSpPr>
      </xdr:nvSpPr>
      <xdr:spPr>
        <a:xfrm>
          <a:off x="3760373" y="2985968"/>
          <a:ext cx="114245" cy="108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44825</xdr:colOff>
      <xdr:row>38</xdr:row>
      <xdr:rowOff>1</xdr:rowOff>
    </xdr:from>
    <xdr:to>
      <xdr:col>11</xdr:col>
      <xdr:colOff>190500</xdr:colOff>
      <xdr:row>40</xdr:row>
      <xdr:rowOff>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86001" y="5098677"/>
          <a:ext cx="380999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145677</xdr:colOff>
      <xdr:row>38</xdr:row>
      <xdr:rowOff>1</xdr:rowOff>
    </xdr:from>
    <xdr:to>
      <xdr:col>20</xdr:col>
      <xdr:colOff>56029</xdr:colOff>
      <xdr:row>40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69442" y="5098677"/>
          <a:ext cx="380999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</xdr:colOff>
      <xdr:row>38</xdr:row>
      <xdr:rowOff>1</xdr:rowOff>
    </xdr:from>
    <xdr:to>
      <xdr:col>22</xdr:col>
      <xdr:colOff>145676</xdr:colOff>
      <xdr:row>40</xdr:row>
      <xdr:rowOff>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29736" y="5098677"/>
          <a:ext cx="380999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89648</xdr:colOff>
      <xdr:row>38</xdr:row>
      <xdr:rowOff>1</xdr:rowOff>
    </xdr:from>
    <xdr:to>
      <xdr:col>31</xdr:col>
      <xdr:colOff>0</xdr:colOff>
      <xdr:row>40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801972" y="5098677"/>
          <a:ext cx="380999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0</xdr:colOff>
          <xdr:row>32</xdr:row>
          <xdr:rowOff>0</xdr:rowOff>
        </xdr:to>
        <xdr:sp macro="" textlink="">
          <xdr:nvSpPr>
            <xdr:cNvPr id="14366" name="Option Button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0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4367" name="Option Button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0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32</xdr:row>
          <xdr:rowOff>0</xdr:rowOff>
        </xdr:to>
        <xdr:sp macro="" textlink="">
          <xdr:nvSpPr>
            <xdr:cNvPr id="14368" name="Option Button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0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0</xdr:rowOff>
        </xdr:from>
        <xdr:to>
          <xdr:col>26</xdr:col>
          <xdr:colOff>0</xdr:colOff>
          <xdr:row>32</xdr:row>
          <xdr:rowOff>0</xdr:rowOff>
        </xdr:to>
        <xdr:sp macro="" textlink="">
          <xdr:nvSpPr>
            <xdr:cNvPr id="14369" name="Option Button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31</xdr:row>
          <xdr:rowOff>0</xdr:rowOff>
        </xdr:from>
        <xdr:to>
          <xdr:col>31</xdr:col>
          <xdr:colOff>0</xdr:colOff>
          <xdr:row>32</xdr:row>
          <xdr:rowOff>0</xdr:rowOff>
        </xdr:to>
        <xdr:sp macro="" textlink="">
          <xdr:nvSpPr>
            <xdr:cNvPr id="14370" name="Option Button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0</xdr:colOff>
          <xdr:row>35</xdr:row>
          <xdr:rowOff>9525</xdr:rowOff>
        </xdr:to>
        <xdr:sp macro="" textlink="">
          <xdr:nvSpPr>
            <xdr:cNvPr id="14371" name="Option Button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0</xdr:rowOff>
        </xdr:from>
        <xdr:to>
          <xdr:col>21</xdr:col>
          <xdr:colOff>0</xdr:colOff>
          <xdr:row>35</xdr:row>
          <xdr:rowOff>9525</xdr:rowOff>
        </xdr:to>
        <xdr:sp macro="" textlink="">
          <xdr:nvSpPr>
            <xdr:cNvPr id="14372" name="Option Button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35</xdr:col>
          <xdr:colOff>0</xdr:colOff>
          <xdr:row>33</xdr:row>
          <xdr:rowOff>0</xdr:rowOff>
        </xdr:to>
        <xdr:sp macro="" textlink="">
          <xdr:nvSpPr>
            <xdr:cNvPr id="14375" name="Group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0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26</xdr:col>
          <xdr:colOff>0</xdr:colOff>
          <xdr:row>35</xdr:row>
          <xdr:rowOff>95250</xdr:rowOff>
        </xdr:to>
        <xdr:sp macro="" textlink="">
          <xdr:nvSpPr>
            <xdr:cNvPr id="14376" name="Group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0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21</xdr:row>
          <xdr:rowOff>161925</xdr:rowOff>
        </xdr:from>
        <xdr:to>
          <xdr:col>15</xdr:col>
          <xdr:colOff>95250</xdr:colOff>
          <xdr:row>23</xdr:row>
          <xdr:rowOff>19050</xdr:rowOff>
        </xdr:to>
        <xdr:sp macro="" textlink="">
          <xdr:nvSpPr>
            <xdr:cNvPr id="14379" name="Option Button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0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21</xdr:row>
          <xdr:rowOff>161925</xdr:rowOff>
        </xdr:from>
        <xdr:to>
          <xdr:col>17</xdr:col>
          <xdr:colOff>0</xdr:colOff>
          <xdr:row>23</xdr:row>
          <xdr:rowOff>19050</xdr:rowOff>
        </xdr:to>
        <xdr:sp macro="" textlink="">
          <xdr:nvSpPr>
            <xdr:cNvPr id="14380" name="Option Button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0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lbf</a:t>
              </a:r>
            </a:p>
          </xdr:txBody>
        </xdr:sp>
        <xdr:clientData/>
      </xdr:twoCellAnchor>
    </mc:Choice>
    <mc:Fallback/>
  </mc:AlternateContent>
  <xdr:oneCellAnchor>
    <xdr:from>
      <xdr:col>25</xdr:col>
      <xdr:colOff>0</xdr:colOff>
      <xdr:row>2</xdr:row>
      <xdr:rowOff>40671</xdr:rowOff>
    </xdr:from>
    <xdr:ext cx="1103675" cy="292704"/>
    <xdr:sp macro="" textlink="">
      <xdr:nvSpPr>
        <xdr:cNvPr id="4" name="テキスト ボックス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38825" y="297846"/>
          <a:ext cx="1103675" cy="292704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100"/>
            <a:t>Advanced</a:t>
          </a:r>
          <a:r>
            <a:rPr kumimoji="1" lang="en-US" altLang="ja-JP" sz="1100" baseline="0"/>
            <a:t> Form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35</xdr:row>
      <xdr:rowOff>76200</xdr:rowOff>
    </xdr:from>
    <xdr:to>
      <xdr:col>20</xdr:col>
      <xdr:colOff>18216</xdr:colOff>
      <xdr:row>40</xdr:row>
      <xdr:rowOff>57280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7648575"/>
          <a:ext cx="2314862" cy="933580"/>
        </a:xfrm>
        <a:prstGeom prst="rect">
          <a:avLst/>
        </a:prstGeom>
      </xdr:spPr>
    </xdr:pic>
    <xdr:clientData/>
  </xdr:twoCellAnchor>
  <xdr:twoCellAnchor editAs="oneCell">
    <xdr:from>
      <xdr:col>21</xdr:col>
      <xdr:colOff>10647</xdr:colOff>
      <xdr:row>35</xdr:row>
      <xdr:rowOff>76200</xdr:rowOff>
    </xdr:from>
    <xdr:to>
      <xdr:col>30</xdr:col>
      <xdr:colOff>207037</xdr:colOff>
      <xdr:row>40</xdr:row>
      <xdr:rowOff>57280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0974" y="4787412"/>
          <a:ext cx="2372486" cy="933580"/>
        </a:xfrm>
        <a:prstGeom prst="rect">
          <a:avLst/>
        </a:prstGeom>
      </xdr:spPr>
    </xdr:pic>
    <xdr:clientData/>
  </xdr:twoCellAnchor>
  <xdr:twoCellAnchor editAs="oneCell">
    <xdr:from>
      <xdr:col>31</xdr:col>
      <xdr:colOff>156884</xdr:colOff>
      <xdr:row>2</xdr:row>
      <xdr:rowOff>37146</xdr:rowOff>
    </xdr:from>
    <xdr:to>
      <xdr:col>39</xdr:col>
      <xdr:colOff>164915</xdr:colOff>
      <xdr:row>4</xdr:row>
      <xdr:rowOff>164075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5178" y="294881"/>
          <a:ext cx="1938617" cy="5607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8271" name="Option Button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1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0</xdr:rowOff>
        </xdr:from>
        <xdr:to>
          <xdr:col>30</xdr:col>
          <xdr:colOff>0</xdr:colOff>
          <xdr:row>25</xdr:row>
          <xdr:rowOff>0</xdr:rowOff>
        </xdr:to>
        <xdr:sp macro="" textlink="">
          <xdr:nvSpPr>
            <xdr:cNvPr id="8318" name="Group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1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Relief Valve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8330" name="Option Button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1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11</xdr:col>
          <xdr:colOff>0</xdr:colOff>
          <xdr:row>28</xdr:row>
          <xdr:rowOff>190500</xdr:rowOff>
        </xdr:to>
        <xdr:sp macro="" textlink="">
          <xdr:nvSpPr>
            <xdr:cNvPr id="8339" name="Option Button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1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16</xdr:col>
          <xdr:colOff>0</xdr:colOff>
          <xdr:row>28</xdr:row>
          <xdr:rowOff>190500</xdr:rowOff>
        </xdr:to>
        <xdr:sp macro="" textlink="">
          <xdr:nvSpPr>
            <xdr:cNvPr id="8340" name="Option Button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1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0</xdr:rowOff>
        </xdr:from>
        <xdr:to>
          <xdr:col>21</xdr:col>
          <xdr:colOff>0</xdr:colOff>
          <xdr:row>28</xdr:row>
          <xdr:rowOff>190500</xdr:rowOff>
        </xdr:to>
        <xdr:sp macro="" textlink="">
          <xdr:nvSpPr>
            <xdr:cNvPr id="8341" name="Option Button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1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0</xdr:colOff>
          <xdr:row>31</xdr:row>
          <xdr:rowOff>190500</xdr:rowOff>
        </xdr:to>
        <xdr:sp macro="" textlink="">
          <xdr:nvSpPr>
            <xdr:cNvPr id="8342" name="Option Button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1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0</xdr:colOff>
          <xdr:row>31</xdr:row>
          <xdr:rowOff>190500</xdr:rowOff>
        </xdr:to>
        <xdr:sp macro="" textlink="">
          <xdr:nvSpPr>
            <xdr:cNvPr id="8343" name="Option Button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1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0</xdr:rowOff>
        </xdr:from>
        <xdr:to>
          <xdr:col>21</xdr:col>
          <xdr:colOff>0</xdr:colOff>
          <xdr:row>31</xdr:row>
          <xdr:rowOff>190500</xdr:rowOff>
        </xdr:to>
        <xdr:sp macro="" textlink="">
          <xdr:nvSpPr>
            <xdr:cNvPr id="8344" name="Option Button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1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</xdr:row>
          <xdr:rowOff>0</xdr:rowOff>
        </xdr:from>
        <xdr:to>
          <xdr:col>26</xdr:col>
          <xdr:colOff>0</xdr:colOff>
          <xdr:row>31</xdr:row>
          <xdr:rowOff>190500</xdr:rowOff>
        </xdr:to>
        <xdr:sp macro="" textlink="">
          <xdr:nvSpPr>
            <xdr:cNvPr id="8345" name="Option Button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1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31</xdr:row>
          <xdr:rowOff>0</xdr:rowOff>
        </xdr:from>
        <xdr:to>
          <xdr:col>31</xdr:col>
          <xdr:colOff>0</xdr:colOff>
          <xdr:row>31</xdr:row>
          <xdr:rowOff>190500</xdr:rowOff>
        </xdr:to>
        <xdr:sp macro="" textlink="">
          <xdr:nvSpPr>
            <xdr:cNvPr id="8346" name="Option Button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1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8347" name="Option Button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1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34</xdr:row>
          <xdr:rowOff>0</xdr:rowOff>
        </xdr:from>
        <xdr:to>
          <xdr:col>21</xdr:col>
          <xdr:colOff>0</xdr:colOff>
          <xdr:row>35</xdr:row>
          <xdr:rowOff>0</xdr:rowOff>
        </xdr:to>
        <xdr:sp macro="" textlink="">
          <xdr:nvSpPr>
            <xdr:cNvPr id="8348" name="Option Button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1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27</xdr:row>
          <xdr:rowOff>0</xdr:rowOff>
        </xdr:from>
        <xdr:to>
          <xdr:col>30</xdr:col>
          <xdr:colOff>0</xdr:colOff>
          <xdr:row>28</xdr:row>
          <xdr:rowOff>190500</xdr:rowOff>
        </xdr:to>
        <xdr:sp macro="" textlink="">
          <xdr:nvSpPr>
            <xdr:cNvPr id="8361" name="Group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1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Motor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30</xdr:col>
          <xdr:colOff>0</xdr:colOff>
          <xdr:row>29</xdr:row>
          <xdr:rowOff>85725</xdr:rowOff>
        </xdr:to>
        <xdr:sp macro="" textlink="">
          <xdr:nvSpPr>
            <xdr:cNvPr id="8363" name="Group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1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Bore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34</xdr:col>
          <xdr:colOff>0</xdr:colOff>
          <xdr:row>32</xdr:row>
          <xdr:rowOff>85725</xdr:rowOff>
        </xdr:to>
        <xdr:sp macro="" textlink="">
          <xdr:nvSpPr>
            <xdr:cNvPr id="8364" name="Group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1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Stroke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0</xdr:rowOff>
        </xdr:from>
        <xdr:to>
          <xdr:col>26</xdr:col>
          <xdr:colOff>0</xdr:colOff>
          <xdr:row>35</xdr:row>
          <xdr:rowOff>95250</xdr:rowOff>
        </xdr:to>
        <xdr:sp macro="" textlink="">
          <xdr:nvSpPr>
            <xdr:cNvPr id="8365" name="Group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1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Pin Direction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40821</xdr:colOff>
      <xdr:row>38</xdr:row>
      <xdr:rowOff>2722</xdr:rowOff>
    </xdr:from>
    <xdr:to>
      <xdr:col>11</xdr:col>
      <xdr:colOff>186496</xdr:colOff>
      <xdr:row>40</xdr:row>
      <xdr:rowOff>2721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21378" y="6305551"/>
          <a:ext cx="385161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141673</xdr:colOff>
      <xdr:row>38</xdr:row>
      <xdr:rowOff>2722</xdr:rowOff>
    </xdr:from>
    <xdr:to>
      <xdr:col>20</xdr:col>
      <xdr:colOff>52025</xdr:colOff>
      <xdr:row>40</xdr:row>
      <xdr:rowOff>2721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338116" y="6305551"/>
          <a:ext cx="389323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238205</xdr:colOff>
      <xdr:row>38</xdr:row>
      <xdr:rowOff>0</xdr:rowOff>
    </xdr:from>
    <xdr:to>
      <xdr:col>22</xdr:col>
      <xdr:colOff>145754</xdr:colOff>
      <xdr:row>39</xdr:row>
      <xdr:rowOff>190499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913619" y="6302829"/>
          <a:ext cx="386521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89726</xdr:colOff>
      <xdr:row>38</xdr:row>
      <xdr:rowOff>0</xdr:rowOff>
    </xdr:from>
    <xdr:to>
      <xdr:col>30</xdr:col>
      <xdr:colOff>238204</xdr:colOff>
      <xdr:row>39</xdr:row>
      <xdr:rowOff>190499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920512" y="6302829"/>
          <a:ext cx="387963" cy="380999"/>
        </a:xfrm>
        <a:prstGeom prst="roundRect">
          <a:avLst/>
        </a:prstGeom>
        <a:noFill/>
        <a:ln>
          <a:solidFill>
            <a:schemeClr val="accent6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25</xdr:col>
      <xdr:colOff>0</xdr:colOff>
      <xdr:row>2</xdr:row>
      <xdr:rowOff>40671</xdr:rowOff>
    </xdr:from>
    <xdr:ext cx="832543" cy="292704"/>
    <xdr:sp macro="" textlink="">
      <xdr:nvSpPr>
        <xdr:cNvPr id="3" name="テキスト ボックス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38825" y="297846"/>
          <a:ext cx="832543" cy="292704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100"/>
            <a:t>Basic</a:t>
          </a:r>
          <a:r>
            <a:rPr kumimoji="1" lang="en-US" altLang="ja-JP" sz="1100" baseline="0"/>
            <a:t> Form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E315-ADB3-45A5-A08C-49D0D9A3D24E}">
  <sheetPr codeName="Sheet1">
    <tabColor rgb="FF00B0F0"/>
  </sheetPr>
  <dimension ref="A1:AV66"/>
  <sheetViews>
    <sheetView showGridLines="0" showZeros="0" tabSelected="1" zoomScaleNormal="100" zoomScaleSheetLayoutView="85" workbookViewId="0">
      <selection activeCell="G6" sqref="G6:V7"/>
    </sheetView>
  </sheetViews>
  <sheetFormatPr defaultColWidth="3.25" defaultRowHeight="15"/>
  <cols>
    <col min="1" max="1" width="1.625" style="31" customWidth="1"/>
    <col min="2" max="38" width="3.125" style="31" customWidth="1"/>
    <col min="39" max="39" width="3.625" style="31" customWidth="1"/>
    <col min="40" max="40" width="3.125" style="31" customWidth="1"/>
    <col min="41" max="41" width="1.625" style="31" customWidth="1"/>
    <col min="42" max="44" width="3.25" style="31" customWidth="1"/>
    <col min="45" max="48" width="3.25" style="31" hidden="1" customWidth="1"/>
    <col min="49" max="56" width="3.25" style="31" customWidth="1"/>
    <col min="57" max="16384" width="3.25" style="31"/>
  </cols>
  <sheetData>
    <row r="1" spans="1:41" ht="15.75" thickBot="1">
      <c r="AO1" s="11" t="s">
        <v>221</v>
      </c>
    </row>
    <row r="2" spans="1:41" ht="5.0999999999999996" customHeight="1" thickTop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3"/>
    </row>
    <row r="3" spans="1:41" ht="26.25">
      <c r="A3" s="64"/>
      <c r="B3" s="65" t="s">
        <v>0</v>
      </c>
      <c r="N3" s="78" t="s">
        <v>219</v>
      </c>
      <c r="Y3" s="11" t="s">
        <v>220</v>
      </c>
      <c r="AO3" s="66"/>
    </row>
    <row r="4" spans="1:41" ht="8.1" customHeight="1">
      <c r="A4" s="64"/>
      <c r="AO4" s="66"/>
    </row>
    <row r="5" spans="1:41" ht="14.25" customHeight="1">
      <c r="A5" s="64"/>
      <c r="C5" s="18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AO5" s="66"/>
    </row>
    <row r="6" spans="1:41" ht="14.25" customHeight="1">
      <c r="A6" s="64"/>
      <c r="C6" s="18"/>
      <c r="D6" s="1"/>
      <c r="E6" s="1"/>
      <c r="F6" s="1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AO6" s="66"/>
    </row>
    <row r="7" spans="1:41">
      <c r="A7" s="64"/>
      <c r="C7" s="1"/>
      <c r="D7" s="1"/>
      <c r="E7" s="1"/>
      <c r="F7" s="19" t="s">
        <v>15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E7" s="11"/>
      <c r="AO7" s="66"/>
    </row>
    <row r="8" spans="1:41">
      <c r="A8" s="64"/>
      <c r="C8" s="1"/>
      <c r="D8" s="1"/>
      <c r="E8" s="1"/>
      <c r="F8" s="19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AE8" s="11"/>
      <c r="AO8" s="66"/>
    </row>
    <row r="9" spans="1:41">
      <c r="A9" s="64"/>
      <c r="C9" s="1"/>
      <c r="D9" s="1"/>
      <c r="E9" s="1"/>
      <c r="F9" s="19" t="s">
        <v>16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AE9" s="11"/>
      <c r="AF9" s="67"/>
      <c r="AG9" s="67"/>
      <c r="AH9" s="67"/>
      <c r="AO9" s="66"/>
    </row>
    <row r="10" spans="1:41">
      <c r="A10" s="64"/>
      <c r="C10" s="1"/>
      <c r="D10" s="1" t="s"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AO10" s="66"/>
    </row>
    <row r="11" spans="1:41">
      <c r="A11" s="64"/>
      <c r="C11" s="1"/>
      <c r="D11" s="1"/>
      <c r="E11" s="1"/>
      <c r="F11" s="1"/>
      <c r="G11" s="105"/>
      <c r="H11" s="105"/>
      <c r="I11" s="105"/>
      <c r="J11" s="105"/>
      <c r="K11" s="105"/>
      <c r="L11" s="105"/>
      <c r="M11" s="1"/>
      <c r="N11" s="1"/>
      <c r="O11" s="105"/>
      <c r="P11" s="105"/>
      <c r="Q11" s="105"/>
      <c r="R11" s="105"/>
      <c r="S11" s="105"/>
      <c r="T11" s="105"/>
      <c r="U11" s="105"/>
      <c r="V11" s="105"/>
      <c r="AO11" s="66"/>
    </row>
    <row r="12" spans="1:41">
      <c r="A12" s="64"/>
      <c r="C12" s="1"/>
      <c r="D12" s="1"/>
      <c r="E12" s="1"/>
      <c r="F12" s="19" t="s">
        <v>11</v>
      </c>
      <c r="G12" s="106"/>
      <c r="H12" s="106"/>
      <c r="I12" s="106"/>
      <c r="J12" s="106"/>
      <c r="K12" s="106"/>
      <c r="L12" s="106"/>
      <c r="M12" s="21"/>
      <c r="N12" s="22" t="s">
        <v>14</v>
      </c>
      <c r="O12" s="106"/>
      <c r="P12" s="106"/>
      <c r="Q12" s="106"/>
      <c r="R12" s="106"/>
      <c r="S12" s="106"/>
      <c r="T12" s="106"/>
      <c r="U12" s="106"/>
      <c r="V12" s="106"/>
      <c r="AO12" s="66"/>
    </row>
    <row r="13" spans="1:41">
      <c r="A13" s="64"/>
      <c r="C13" s="1"/>
      <c r="D13" s="1"/>
      <c r="E13" s="1"/>
      <c r="F13" s="19"/>
      <c r="G13" s="107"/>
      <c r="H13" s="107"/>
      <c r="I13" s="107"/>
      <c r="J13" s="107"/>
      <c r="K13" s="107"/>
      <c r="L13" s="107"/>
      <c r="M13" s="23"/>
      <c r="N13" s="24"/>
      <c r="O13" s="107"/>
      <c r="P13" s="107"/>
      <c r="Q13" s="107"/>
      <c r="R13" s="107"/>
      <c r="S13" s="107"/>
      <c r="T13" s="107"/>
      <c r="U13" s="107"/>
      <c r="V13" s="107"/>
      <c r="AO13" s="66"/>
    </row>
    <row r="14" spans="1:41">
      <c r="A14" s="64"/>
      <c r="C14" s="1"/>
      <c r="D14" s="1"/>
      <c r="E14" s="1"/>
      <c r="F14" s="19" t="s">
        <v>12</v>
      </c>
      <c r="G14" s="108"/>
      <c r="H14" s="108"/>
      <c r="I14" s="108"/>
      <c r="J14" s="108"/>
      <c r="K14" s="108"/>
      <c r="L14" s="108"/>
      <c r="M14" s="21"/>
      <c r="N14" s="22" t="s">
        <v>13</v>
      </c>
      <c r="O14" s="108"/>
      <c r="P14" s="108"/>
      <c r="Q14" s="108"/>
      <c r="R14" s="108"/>
      <c r="S14" s="108"/>
      <c r="T14" s="108"/>
      <c r="U14" s="108"/>
      <c r="V14" s="108"/>
      <c r="AO14" s="66"/>
    </row>
    <row r="15" spans="1:41" ht="8.1" customHeight="1">
      <c r="A15" s="6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O15" s="66"/>
    </row>
    <row r="16" spans="1:41">
      <c r="A16" s="64"/>
      <c r="C16" s="18" t="s"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8"/>
      <c r="V16" s="1"/>
      <c r="AO16" s="66"/>
    </row>
    <row r="17" spans="1:48">
      <c r="A17" s="64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8"/>
      <c r="V17" s="1"/>
      <c r="X17" s="31" t="s">
        <v>227</v>
      </c>
      <c r="AO17" s="66"/>
    </row>
    <row r="18" spans="1:48">
      <c r="A18" s="64"/>
      <c r="C18" s="1"/>
      <c r="D18" s="1"/>
      <c r="E18" s="1"/>
      <c r="F18" s="19" t="s">
        <v>166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"/>
      <c r="U18" s="1"/>
      <c r="V18" s="1"/>
      <c r="X18" s="117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9"/>
      <c r="AO18" s="66"/>
    </row>
    <row r="19" spans="1:48">
      <c r="A19" s="64"/>
      <c r="C19" s="1"/>
      <c r="D19" s="1"/>
      <c r="E19" s="1"/>
      <c r="F19" s="19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"/>
      <c r="U19" s="1"/>
      <c r="V19" s="1"/>
      <c r="X19" s="120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2"/>
      <c r="AO19" s="66"/>
    </row>
    <row r="20" spans="1:48" ht="15" customHeight="1">
      <c r="A20" s="64"/>
      <c r="C20" s="1"/>
      <c r="D20" s="1"/>
      <c r="E20" s="1"/>
      <c r="F20" s="19"/>
      <c r="G20" s="110"/>
      <c r="H20" s="110"/>
      <c r="I20" s="110"/>
      <c r="J20" s="110"/>
      <c r="K20" s="26"/>
      <c r="L20" s="26"/>
      <c r="M20" s="26"/>
      <c r="N20" s="110"/>
      <c r="O20" s="110"/>
      <c r="P20" s="110"/>
      <c r="Q20" s="110"/>
      <c r="R20" s="26"/>
      <c r="S20" s="26"/>
      <c r="T20" s="1"/>
      <c r="U20" s="1"/>
      <c r="V20" s="1"/>
      <c r="X20" s="120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2"/>
      <c r="AO20" s="66"/>
    </row>
    <row r="21" spans="1:48" ht="15" customHeight="1">
      <c r="A21" s="64"/>
      <c r="C21" s="1"/>
      <c r="D21" s="1"/>
      <c r="E21" s="1"/>
      <c r="F21" s="19" t="s">
        <v>202</v>
      </c>
      <c r="G21" s="111"/>
      <c r="H21" s="111"/>
      <c r="I21" s="111"/>
      <c r="J21" s="111"/>
      <c r="K21" s="21" t="s">
        <v>217</v>
      </c>
      <c r="L21" s="21"/>
      <c r="M21" s="21"/>
      <c r="N21" s="111"/>
      <c r="O21" s="111"/>
      <c r="P21" s="111"/>
      <c r="Q21" s="111"/>
      <c r="R21" s="21" t="s">
        <v>216</v>
      </c>
      <c r="S21" s="21"/>
      <c r="T21" s="1"/>
      <c r="U21" s="1"/>
      <c r="V21" s="1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5"/>
      <c r="AO21" s="66"/>
    </row>
    <row r="22" spans="1:48" ht="15" customHeight="1">
      <c r="A22" s="64"/>
      <c r="C22" s="1"/>
      <c r="D22" s="1"/>
      <c r="E22" s="1"/>
      <c r="F22" s="19"/>
      <c r="G22" s="69"/>
      <c r="H22" s="69"/>
      <c r="I22" s="69"/>
      <c r="J22" s="69"/>
      <c r="K22" s="1"/>
      <c r="L22" s="1"/>
      <c r="M22" s="1"/>
      <c r="N22" s="69"/>
      <c r="O22" s="69"/>
      <c r="P22" s="69"/>
      <c r="Q22" s="69"/>
      <c r="R22" s="1"/>
      <c r="S22" s="1"/>
      <c r="T22" s="1"/>
      <c r="U22" s="1"/>
      <c r="V22" s="1"/>
      <c r="AM22" s="27"/>
      <c r="AO22" s="66"/>
    </row>
    <row r="23" spans="1:48" ht="15" customHeight="1">
      <c r="A23" s="64"/>
      <c r="C23" s="51" t="s">
        <v>132</v>
      </c>
      <c r="G23" s="11"/>
      <c r="I23" s="88"/>
      <c r="J23" s="88"/>
      <c r="K23" s="88"/>
      <c r="L23" s="89" t="s">
        <v>214</v>
      </c>
      <c r="M23" s="88"/>
      <c r="N23" s="88"/>
      <c r="O23" s="88"/>
      <c r="P23" s="88"/>
      <c r="AL23" s="27"/>
      <c r="AM23" s="28" t="s">
        <v>148</v>
      </c>
      <c r="AO23" s="66"/>
      <c r="AS23" s="90">
        <v>2</v>
      </c>
      <c r="AT23" s="91">
        <f t="shared" ref="AT23:AT24" si="0">IF(AS23&gt;0,1,"")</f>
        <v>1</v>
      </c>
      <c r="AU23" s="91"/>
      <c r="AV23" s="93"/>
    </row>
    <row r="24" spans="1:48" ht="5.0999999999999996" customHeight="1" thickBot="1">
      <c r="A24" s="64"/>
      <c r="AL24" s="27"/>
      <c r="AM24" s="27"/>
      <c r="AN24" s="27"/>
      <c r="AO24" s="66"/>
      <c r="AS24" s="91"/>
      <c r="AT24" s="91" t="str">
        <f t="shared" si="0"/>
        <v/>
      </c>
      <c r="AU24" s="91"/>
      <c r="AV24" s="93"/>
    </row>
    <row r="25" spans="1:48" ht="15" customHeight="1" thickBot="1">
      <c r="A25" s="64"/>
      <c r="C25" s="11"/>
      <c r="D25" s="31" t="s">
        <v>187</v>
      </c>
      <c r="K25" s="30"/>
      <c r="L25" s="11" t="s">
        <v>188</v>
      </c>
      <c r="M25" s="114"/>
      <c r="N25" s="114"/>
      <c r="O25" s="114"/>
      <c r="P25" s="31" t="str" cm="1">
        <f t="array" ref="P25">IFERROR(_xlfn.IFS(AS23=1,"N",AS23=2,"lbf"),"N")</f>
        <v>lbf</v>
      </c>
      <c r="S25" s="11" t="s">
        <v>189</v>
      </c>
      <c r="T25" s="115"/>
      <c r="U25" s="115"/>
      <c r="V25" s="115"/>
      <c r="W25" s="31" t="str">
        <f>P25</f>
        <v>lbf</v>
      </c>
      <c r="X25" s="70"/>
      <c r="Y25" s="31" t="str">
        <f>IF(AS23=2,"(*Ext. : Max. 2,383 lbf, Ret. : Max. 1,933 lbf)","(*Ext. : Max. 10,600 N, Ret. : Max. 8,600 N)")</f>
        <v>(*Ext. : Max. 2,383 lbf, Ret. : Max. 1,933 lbf)</v>
      </c>
      <c r="AA25" s="30"/>
      <c r="AG25" s="30"/>
      <c r="AM25" s="34" t="str">
        <f>'PN List'!AB12</f>
        <v/>
      </c>
      <c r="AO25" s="66"/>
      <c r="AS25" s="90">
        <f>IF(OR(M25=0,T25=0),0,1)</f>
        <v>0</v>
      </c>
      <c r="AT25" s="91" t="str">
        <f>IF(AS25&gt;0,1,"")</f>
        <v/>
      </c>
      <c r="AU25" s="91" t="e">
        <f>'PN List'!AB22</f>
        <v>#N/A</v>
      </c>
      <c r="AV25" s="91" t="e">
        <f>'PN List'!AB25</f>
        <v>#N/A</v>
      </c>
    </row>
    <row r="26" spans="1:48" ht="15" customHeight="1" thickBot="1">
      <c r="A26" s="64"/>
      <c r="C26" s="11"/>
      <c r="D26" s="31" t="str">
        <f>IF(AS25=0,"*Please input thrust force requirement.","")</f>
        <v>*Please input thrust force requirement.</v>
      </c>
      <c r="K26" s="30"/>
      <c r="S26" s="30"/>
      <c r="AA26" s="30"/>
      <c r="AG26" s="30"/>
      <c r="AI26" s="30"/>
      <c r="AL26" s="27"/>
      <c r="AM26" s="37"/>
      <c r="AO26" s="66"/>
      <c r="AS26" s="91"/>
      <c r="AT26" s="91"/>
      <c r="AU26" s="91"/>
      <c r="AV26" s="93"/>
    </row>
    <row r="27" spans="1:48" ht="5.0999999999999996" hidden="1" customHeight="1" thickBot="1">
      <c r="A27" s="64"/>
      <c r="C27" s="11"/>
      <c r="AL27" s="27"/>
      <c r="AM27" s="27"/>
      <c r="AO27" s="66"/>
      <c r="AS27" s="91"/>
      <c r="AT27" s="91"/>
      <c r="AU27" s="91"/>
      <c r="AV27" s="93"/>
    </row>
    <row r="28" spans="1:48" ht="15.75" hidden="1" thickBot="1">
      <c r="A28" s="64"/>
      <c r="C28" s="11"/>
      <c r="D28" s="71" t="s">
        <v>133</v>
      </c>
      <c r="J28" s="30"/>
      <c r="K28" s="30"/>
      <c r="L28" s="72" t="s">
        <v>4</v>
      </c>
      <c r="P28" s="30" t="b">
        <v>1</v>
      </c>
      <c r="Q28" s="31" t="s">
        <v>5</v>
      </c>
      <c r="U28" s="30"/>
      <c r="W28" s="11"/>
      <c r="X28" s="68"/>
      <c r="Y28" s="68"/>
      <c r="Z28" s="68"/>
      <c r="AL28" s="27"/>
      <c r="AM28" s="34" t="str" cm="1">
        <f t="array" ref="AM28">IFERROR(_xlfn.IFS(AS28=0,"-",AS28=1,"1",AS28=2,"2")," ")</f>
        <v>1</v>
      </c>
      <c r="AO28" s="66"/>
      <c r="AS28" s="91">
        <v>1</v>
      </c>
      <c r="AT28" s="91">
        <f>IF(AS28&gt;0,1,"")</f>
        <v>1</v>
      </c>
      <c r="AU28" s="91"/>
      <c r="AV28" s="93"/>
    </row>
    <row r="29" spans="1:48" ht="5.0999999999999996" hidden="1" customHeight="1">
      <c r="A29" s="64"/>
      <c r="C29" s="11"/>
      <c r="P29" s="30"/>
      <c r="Q29" s="30"/>
      <c r="U29" s="30"/>
      <c r="X29" s="30"/>
      <c r="AA29" s="68"/>
      <c r="AB29" s="68"/>
      <c r="AL29" s="27"/>
      <c r="AM29" s="27"/>
      <c r="AO29" s="66"/>
      <c r="AS29" s="91"/>
      <c r="AT29" s="91"/>
      <c r="AU29" s="91"/>
      <c r="AV29" s="93"/>
    </row>
    <row r="30" spans="1:48" hidden="1">
      <c r="A30" s="64"/>
      <c r="AK30" s="31" t="str" cm="1">
        <f t="array" ref="AK30">IFERROR(_xlfn.IFS(AS25&gt;1,"",K25=TRUE,1,R25=TRUE,2,V25=TRUE,3),"")</f>
        <v/>
      </c>
      <c r="AL30" s="27"/>
      <c r="AO30" s="66"/>
      <c r="AS30" s="91"/>
      <c r="AT30" s="91"/>
      <c r="AU30" s="91"/>
      <c r="AV30" s="93"/>
    </row>
    <row r="31" spans="1:48" ht="5.0999999999999996" hidden="1" customHeight="1" thickBot="1">
      <c r="A31" s="64"/>
      <c r="C31" s="11"/>
      <c r="K31" s="30"/>
      <c r="P31" s="30"/>
      <c r="Q31" s="30"/>
      <c r="U31" s="30"/>
      <c r="X31" s="30"/>
      <c r="AA31" s="68"/>
      <c r="AB31" s="68"/>
      <c r="AL31" s="27"/>
      <c r="AM31" s="27"/>
      <c r="AO31" s="66"/>
      <c r="AS31" s="91"/>
      <c r="AT31" s="91"/>
      <c r="AU31" s="91"/>
      <c r="AV31" s="93"/>
    </row>
    <row r="32" spans="1:48" ht="15.75" thickBot="1">
      <c r="A32" s="64"/>
      <c r="C32" s="11"/>
      <c r="D32" s="31" t="s">
        <v>77</v>
      </c>
      <c r="K32" s="30"/>
      <c r="L32" s="31" t="s">
        <v>141</v>
      </c>
      <c r="P32" s="30"/>
      <c r="Q32" s="31" t="s">
        <v>142</v>
      </c>
      <c r="T32" s="30"/>
      <c r="U32" s="30"/>
      <c r="V32" s="31" t="s">
        <v>143</v>
      </c>
      <c r="Z32" s="30"/>
      <c r="AA32" s="31" t="s">
        <v>144</v>
      </c>
      <c r="AE32" s="30"/>
      <c r="AF32" s="31" t="s">
        <v>145</v>
      </c>
      <c r="AG32" s="30"/>
      <c r="AJ32" s="30"/>
      <c r="AL32" s="40"/>
      <c r="AM32" s="34" t="str" cm="1">
        <f t="array" ref="AM32">_xlfn.IFS(AS32=0,"",AS32=1,"150",AS32=2,"200",AS32=3,250,AS32=4,"300",AS32=5,"350")</f>
        <v/>
      </c>
      <c r="AO32" s="66"/>
      <c r="AS32" s="90">
        <v>0</v>
      </c>
      <c r="AT32" s="91" t="str">
        <f>IF(AS32&gt;0,1,"")</f>
        <v/>
      </c>
      <c r="AU32" s="91"/>
      <c r="AV32" s="93"/>
    </row>
    <row r="33" spans="1:48">
      <c r="A33" s="64"/>
      <c r="C33" s="11"/>
      <c r="D33" s="31" t="str">
        <f>IF(AS32=0,"*Please select.","")</f>
        <v>*Please select.</v>
      </c>
      <c r="K33" s="30"/>
      <c r="L33" s="31" t="s">
        <v>172</v>
      </c>
      <c r="P33" s="30"/>
      <c r="Q33" s="31" t="s">
        <v>173</v>
      </c>
      <c r="T33" s="30"/>
      <c r="U33" s="30"/>
      <c r="V33" s="31" t="s">
        <v>174</v>
      </c>
      <c r="Z33" s="30"/>
      <c r="AA33" s="31" t="s">
        <v>175</v>
      </c>
      <c r="AE33" s="30"/>
      <c r="AF33" s="31" t="s">
        <v>176</v>
      </c>
      <c r="AG33" s="30"/>
      <c r="AJ33" s="30"/>
      <c r="AL33" s="40"/>
      <c r="AM33" s="37"/>
      <c r="AO33" s="66"/>
      <c r="AS33" s="91"/>
      <c r="AT33" s="91"/>
      <c r="AU33" s="91"/>
      <c r="AV33" s="93"/>
    </row>
    <row r="34" spans="1:48" ht="5.0999999999999996" customHeight="1" thickBot="1">
      <c r="A34" s="64"/>
      <c r="C34" s="11"/>
      <c r="K34" s="30"/>
      <c r="P34" s="30"/>
      <c r="Q34" s="30"/>
      <c r="U34" s="30"/>
      <c r="X34" s="30"/>
      <c r="AA34" s="68"/>
      <c r="AB34" s="68"/>
      <c r="AM34" s="27"/>
      <c r="AO34" s="66"/>
      <c r="AS34" s="91"/>
      <c r="AT34" s="91"/>
      <c r="AU34" s="91"/>
      <c r="AV34" s="93"/>
    </row>
    <row r="35" spans="1:48" ht="15" customHeight="1" thickBot="1">
      <c r="A35" s="64"/>
      <c r="C35" s="11"/>
      <c r="D35" s="31" t="s">
        <v>149</v>
      </c>
      <c r="K35" s="30"/>
      <c r="L35" s="31" t="s">
        <v>6</v>
      </c>
      <c r="U35" s="30"/>
      <c r="V35" s="31" t="s">
        <v>9</v>
      </c>
      <c r="AL35" s="11"/>
      <c r="AM35" s="34" t="str">
        <f>'PN List'!AC12</f>
        <v/>
      </c>
      <c r="AO35" s="66"/>
      <c r="AS35" s="90">
        <v>0</v>
      </c>
      <c r="AT35" s="91" t="str">
        <f>IF(AS35&gt;0,1,"")</f>
        <v/>
      </c>
      <c r="AU35" s="91" t="str">
        <f>'PN List'!AC22</f>
        <v/>
      </c>
      <c r="AV35" s="91" t="str">
        <f>'PN List'!AC25</f>
        <v/>
      </c>
    </row>
    <row r="36" spans="1:48" ht="15" customHeight="1">
      <c r="A36" s="64"/>
      <c r="C36" s="11"/>
      <c r="D36" s="27" t="s">
        <v>244</v>
      </c>
      <c r="AM36" s="27"/>
      <c r="AO36" s="66"/>
      <c r="AS36" s="91"/>
      <c r="AT36" s="91"/>
      <c r="AU36" s="91"/>
      <c r="AV36" s="93"/>
    </row>
    <row r="37" spans="1:48" ht="15" customHeight="1">
      <c r="A37" s="64"/>
      <c r="C37" s="11"/>
      <c r="D37" s="31" t="str">
        <f>IF(AS35=0,"*Please select.","")</f>
        <v>*Please select.</v>
      </c>
      <c r="AM37" s="27"/>
      <c r="AO37" s="66"/>
      <c r="AS37" s="91"/>
      <c r="AT37" s="91"/>
      <c r="AU37" s="91"/>
      <c r="AV37" s="93"/>
    </row>
    <row r="38" spans="1:48" ht="15" customHeight="1">
      <c r="A38" s="64"/>
      <c r="C38" s="11"/>
      <c r="AM38" s="27"/>
      <c r="AO38" s="66"/>
      <c r="AS38" s="91"/>
      <c r="AT38" s="91"/>
      <c r="AU38" s="91"/>
      <c r="AV38" s="93"/>
    </row>
    <row r="39" spans="1:48" ht="15" customHeight="1">
      <c r="A39" s="64"/>
      <c r="C39" s="11"/>
      <c r="AM39" s="27"/>
      <c r="AO39" s="66"/>
      <c r="AS39" s="91"/>
      <c r="AT39" s="91"/>
      <c r="AU39" s="91"/>
      <c r="AV39" s="93"/>
    </row>
    <row r="40" spans="1:48" ht="15" customHeight="1">
      <c r="A40" s="64"/>
      <c r="C40" s="11"/>
      <c r="AM40" s="27"/>
      <c r="AO40" s="66"/>
      <c r="AS40" s="91"/>
      <c r="AT40" s="91"/>
      <c r="AU40" s="91"/>
      <c r="AV40" s="93"/>
    </row>
    <row r="41" spans="1:48" ht="15" hidden="1" customHeight="1">
      <c r="A41" s="64"/>
      <c r="C41" s="11"/>
      <c r="AM41" s="27"/>
      <c r="AO41" s="66"/>
      <c r="AS41" s="91"/>
      <c r="AT41" s="91"/>
      <c r="AU41" s="91"/>
      <c r="AV41" s="93"/>
    </row>
    <row r="42" spans="1:48" ht="15.75" hidden="1" thickBot="1">
      <c r="A42" s="64"/>
      <c r="C42" s="11"/>
      <c r="D42" s="71" t="s">
        <v>150</v>
      </c>
      <c r="K42" s="30"/>
      <c r="L42" s="31" t="s">
        <v>6</v>
      </c>
      <c r="U42" s="30"/>
      <c r="V42" s="31" t="s">
        <v>10</v>
      </c>
      <c r="AM42" s="34" t="str" cm="1">
        <f t="array" ref="AM42">IFERROR(_xlfn.IFS(AS42=0,"-",AS42=2,"A"),"")</f>
        <v/>
      </c>
      <c r="AO42" s="66"/>
      <c r="AS42" s="91">
        <v>1</v>
      </c>
      <c r="AT42" s="91"/>
      <c r="AU42" s="91"/>
      <c r="AV42" s="93"/>
    </row>
    <row r="43" spans="1:48" ht="15.75" hidden="1" thickBot="1">
      <c r="A43" s="64"/>
      <c r="C43" s="11"/>
      <c r="D43" s="71" t="s">
        <v>151</v>
      </c>
      <c r="K43" s="30"/>
      <c r="L43" s="31" t="s">
        <v>6</v>
      </c>
      <c r="U43" s="30"/>
      <c r="V43" s="31" t="s">
        <v>10</v>
      </c>
      <c r="AM43" s="34" t="str" cm="1">
        <f t="array" ref="AM43">IFERROR(_xlfn.IFS(AS43=0,"-",AS43=2,"T"),"")</f>
        <v/>
      </c>
      <c r="AO43" s="66"/>
      <c r="AS43" s="91">
        <v>1</v>
      </c>
      <c r="AT43" s="91"/>
      <c r="AU43" s="91"/>
      <c r="AV43" s="93"/>
    </row>
    <row r="44" spans="1:48" ht="15.75" hidden="1" thickBot="1">
      <c r="A44" s="64"/>
      <c r="C44" s="11"/>
      <c r="D44" s="71" t="s">
        <v>152</v>
      </c>
      <c r="K44" s="30"/>
      <c r="L44" s="31" t="s">
        <v>6</v>
      </c>
      <c r="U44" s="30"/>
      <c r="V44" s="31" t="s">
        <v>10</v>
      </c>
      <c r="AM44" s="34" t="str" cm="1">
        <f t="array" ref="AM44">IFERROR(_xlfn.IFS(AS44=0,"-",AS44=2,"G"),"")</f>
        <v/>
      </c>
      <c r="AO44" s="66"/>
      <c r="AS44" s="91">
        <v>1</v>
      </c>
      <c r="AT44" s="91"/>
      <c r="AU44" s="91"/>
      <c r="AV44" s="93"/>
    </row>
    <row r="45" spans="1:48" ht="15.75" hidden="1" thickBot="1">
      <c r="A45" s="64"/>
      <c r="C45" s="11"/>
      <c r="D45" s="71" t="s">
        <v>153</v>
      </c>
      <c r="K45" s="30"/>
      <c r="L45" s="31" t="s">
        <v>7</v>
      </c>
      <c r="U45" s="30"/>
      <c r="V45" s="31" t="s">
        <v>8</v>
      </c>
      <c r="AM45" s="34" t="str" cm="1">
        <f t="array" ref="AM45">IFERROR(_xlfn.IFS(AS45=0,"-",AS45=2,"H"),"")</f>
        <v/>
      </c>
      <c r="AO45" s="66"/>
      <c r="AS45" s="91">
        <v>1</v>
      </c>
      <c r="AT45" s="91"/>
      <c r="AU45" s="91"/>
      <c r="AV45" s="93"/>
    </row>
    <row r="46" spans="1:48" ht="15.75" hidden="1" thickBot="1">
      <c r="A46" s="64"/>
      <c r="C46" s="11"/>
      <c r="D46" s="71" t="s">
        <v>154</v>
      </c>
      <c r="K46" s="30"/>
      <c r="L46" s="31" t="s">
        <v>19</v>
      </c>
      <c r="Z46" s="30"/>
      <c r="AA46" s="31" t="s">
        <v>18</v>
      </c>
      <c r="AM46" s="34" t="str" cm="1">
        <f t="array" ref="AM46">IFERROR(_xlfn.IFS(AS46=0,"-",AS46=1,"Q"),"")</f>
        <v>Q</v>
      </c>
      <c r="AO46" s="66"/>
      <c r="AS46" s="91">
        <v>1</v>
      </c>
      <c r="AT46" s="91"/>
      <c r="AU46" s="91"/>
      <c r="AV46" s="93"/>
    </row>
    <row r="47" spans="1:48" ht="15.75" hidden="1" thickBot="1">
      <c r="A47" s="64"/>
      <c r="C47" s="11"/>
      <c r="D47" s="71" t="s">
        <v>134</v>
      </c>
      <c r="K47" s="30"/>
      <c r="L47" s="31" t="s">
        <v>146</v>
      </c>
      <c r="P47" s="30"/>
      <c r="Q47" s="31" t="s">
        <v>147</v>
      </c>
      <c r="S47" s="31" t="s">
        <v>177</v>
      </c>
      <c r="T47" s="30"/>
      <c r="AA47" s="30"/>
      <c r="AG47" s="30"/>
      <c r="AM47" s="34" t="str" cm="1">
        <f t="array" ref="AM47">IFERROR(_xlfn.IFS(AS47=0,"-",AS47=1,"R"),"")</f>
        <v>R</v>
      </c>
      <c r="AO47" s="66"/>
      <c r="AS47" s="91">
        <v>1</v>
      </c>
      <c r="AT47" s="91"/>
      <c r="AU47" s="91"/>
      <c r="AV47" s="93"/>
    </row>
    <row r="48" spans="1:48">
      <c r="A48" s="64"/>
      <c r="AO48" s="66"/>
      <c r="AS48" s="91"/>
      <c r="AT48" s="91"/>
      <c r="AU48" s="91"/>
      <c r="AV48" s="93"/>
    </row>
    <row r="49" spans="1:48">
      <c r="A49" s="84"/>
      <c r="B49" s="85"/>
      <c r="C49" s="86" t="s">
        <v>155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2"/>
      <c r="AO49" s="87"/>
      <c r="AS49" s="93"/>
      <c r="AT49" s="91">
        <f>SUM(AT23:AT39)</f>
        <v>2</v>
      </c>
      <c r="AU49" s="93"/>
      <c r="AV49" s="93"/>
    </row>
    <row r="50" spans="1:48">
      <c r="A50" s="64"/>
      <c r="D50" s="31" t="s">
        <v>156</v>
      </c>
      <c r="M50" s="31" t="s">
        <v>157</v>
      </c>
      <c r="S50" s="31" t="s">
        <v>163</v>
      </c>
      <c r="X50" s="31" t="s">
        <v>164</v>
      </c>
      <c r="AC50" s="31" t="s">
        <v>161</v>
      </c>
      <c r="AH50" s="31" t="s">
        <v>205</v>
      </c>
      <c r="AN50" s="29"/>
      <c r="AO50" s="66"/>
      <c r="AS50" s="93"/>
      <c r="AT50" s="93"/>
      <c r="AU50" s="93"/>
      <c r="AV50" s="93"/>
    </row>
    <row r="51" spans="1:48" s="27" customFormat="1" ht="15.75">
      <c r="A51" s="48"/>
      <c r="D51" s="112" t="str">
        <f>IFERROR(VLOOKUP(1,$AT$51:$AU$53,2,FALSE),AU51)</f>
        <v>MMP5-1BB-QR</v>
      </c>
      <c r="E51" s="112"/>
      <c r="F51" s="112"/>
      <c r="G51" s="112"/>
      <c r="H51" s="112"/>
      <c r="I51" s="112"/>
      <c r="J51" s="112"/>
      <c r="K51" s="112"/>
      <c r="L51" s="73"/>
      <c r="M51" s="73" t="str">
        <f>IFERROR(VLOOKUP($D$51,'PN List'!$B$4:$O$51,2,FALSE),"---")</f>
        <v>---</v>
      </c>
      <c r="N51" s="73"/>
      <c r="R51" s="113" t="str">
        <f>IFERROR(VLOOKUP($D$51,'PN List'!$B$4:$O$51,12,FALSE),"0")</f>
        <v>0</v>
      </c>
      <c r="S51" s="113"/>
      <c r="T51" s="113"/>
      <c r="U51" s="44" t="s">
        <v>204</v>
      </c>
      <c r="W51" s="113">
        <f>IFERROR(VLOOKUP($D$51,'PN List'!$B$4:$O$51,13,FALSE),0)</f>
        <v>0</v>
      </c>
      <c r="X51" s="113"/>
      <c r="Y51" s="113"/>
      <c r="Z51" s="44" t="s">
        <v>204</v>
      </c>
      <c r="AC51" s="126">
        <f>IFERROR(VLOOKUP($D$51,'PN List'!$B$4:$O$51,14,FALSE),0)</f>
        <v>0</v>
      </c>
      <c r="AD51" s="126"/>
      <c r="AE51" s="44" t="s">
        <v>162</v>
      </c>
      <c r="AH51" s="126">
        <v>12</v>
      </c>
      <c r="AI51" s="126"/>
      <c r="AJ51" s="44" t="s">
        <v>70</v>
      </c>
      <c r="AN51" s="29"/>
      <c r="AO51" s="50"/>
      <c r="AS51" s="91" t="s">
        <v>235</v>
      </c>
      <c r="AT51" s="91">
        <f>IF(AV51="---",0,1)</f>
        <v>0</v>
      </c>
      <c r="AU51" s="91" t="str">
        <f>CONCATENATE(AM23,AM25,AM28,AM35,AM32,"BB-",AM42,AM44,AM45,AM46,AM47,AM43)</f>
        <v>MMP5-1BB-QR</v>
      </c>
      <c r="AV51" s="94" t="str">
        <f>IFERROR(VLOOKUP($AU$51,'PN List'!$B$4:$O$51,2,FALSE),"---")</f>
        <v>---</v>
      </c>
    </row>
    <row r="52" spans="1:48" s="27" customFormat="1">
      <c r="A52" s="48"/>
      <c r="C52" s="31"/>
      <c r="D52" s="2" t="str">
        <f>IF(OR(M25*T25=0,AT49&lt;=4),"Please check * item(s).",IF(M51="---","Not Available",""))</f>
        <v>Please check * item(s).</v>
      </c>
      <c r="R52" s="40" t="s">
        <v>165</v>
      </c>
      <c r="S52" s="127">
        <f>CONVERT(R51,"N","lbf")</f>
        <v>0</v>
      </c>
      <c r="T52" s="127"/>
      <c r="U52" s="47" t="s">
        <v>203</v>
      </c>
      <c r="W52" s="40" t="s">
        <v>165</v>
      </c>
      <c r="X52" s="127">
        <f>CONVERT(W51,"N","lbf")</f>
        <v>0</v>
      </c>
      <c r="Y52" s="127"/>
      <c r="Z52" s="47" t="s">
        <v>203</v>
      </c>
      <c r="AN52" s="29"/>
      <c r="AO52" s="50"/>
      <c r="AS52" s="91" t="s">
        <v>233</v>
      </c>
      <c r="AT52" s="91">
        <f t="shared" ref="AT52:AT53" si="1">IF(AV52="---",0,AT51+1)</f>
        <v>0</v>
      </c>
      <c r="AU52" s="91" t="e">
        <f>CONCATENATE($AM$23,$AU$25,$AM$28,$AU$35,$AM$32,"BB-",$AM$42,$AM$44,$AM$45,$AM$46,$AM$47,$AM$43)</f>
        <v>#N/A</v>
      </c>
      <c r="AV52" s="94" t="str">
        <f>IFERROR(VLOOKUP($AU$52,'PN List'!$B$4:$O$51,2,FALSE),"---")</f>
        <v>---</v>
      </c>
    </row>
    <row r="53" spans="1:48" s="27" customFormat="1">
      <c r="A53" s="48"/>
      <c r="C53" s="31"/>
      <c r="D53" s="2"/>
      <c r="R53" s="40"/>
      <c r="S53" s="49"/>
      <c r="T53" s="49"/>
      <c r="U53" s="47"/>
      <c r="W53" s="40"/>
      <c r="X53" s="49"/>
      <c r="Y53" s="49"/>
      <c r="Z53" s="47"/>
      <c r="AN53" s="29"/>
      <c r="AO53" s="50"/>
      <c r="AS53" s="91" t="s">
        <v>234</v>
      </c>
      <c r="AT53" s="91">
        <f t="shared" si="1"/>
        <v>0</v>
      </c>
      <c r="AU53" s="91" t="e">
        <f>CONCATENATE($AM$23,$AV$25,$AM$28,$AV$35,$AM$32,"BB-",$AM$42,$AM$44,$AM$45,$AM$46,$AM$47,$AM$43)</f>
        <v>#N/A</v>
      </c>
      <c r="AV53" s="94" t="str">
        <f>IFERROR(VLOOKUP($AU$53,'PN List'!$B$4:$O$51,2,FALSE),"---")</f>
        <v>---</v>
      </c>
    </row>
    <row r="54" spans="1:48" s="27" customFormat="1" ht="15.75">
      <c r="A54" s="48"/>
      <c r="C54" s="11" t="s">
        <v>226</v>
      </c>
      <c r="D54" s="112" t="str">
        <f>IFERROR(VLOOKUP(2,$AT$51:$AU$53,2,FALSE),"None")</f>
        <v>None</v>
      </c>
      <c r="E54" s="112"/>
      <c r="F54" s="112"/>
      <c r="G54" s="112"/>
      <c r="H54" s="112"/>
      <c r="I54" s="112"/>
      <c r="J54" s="112"/>
      <c r="K54" s="112"/>
      <c r="L54" s="73"/>
      <c r="M54" s="73" t="str">
        <f>IFERROR(VLOOKUP($D$54,'PN List'!$B$4:$O$51,2,FALSE),"---")</f>
        <v>---</v>
      </c>
      <c r="N54" s="73"/>
      <c r="R54" s="113" t="str">
        <f>IFERROR(VLOOKUP($D$54,'PN List'!$B$4:$O$51,12,FALSE),"0")</f>
        <v>0</v>
      </c>
      <c r="S54" s="113"/>
      <c r="T54" s="113"/>
      <c r="U54" s="44" t="s">
        <v>204</v>
      </c>
      <c r="W54" s="113">
        <f>IFERROR(VLOOKUP($D$54,'PN List'!$B$4:$O$51,13,FALSE),0)</f>
        <v>0</v>
      </c>
      <c r="X54" s="113"/>
      <c r="Y54" s="113"/>
      <c r="Z54" s="44" t="s">
        <v>204</v>
      </c>
      <c r="AC54" s="126">
        <f>IFERROR(VLOOKUP($D$54,'PN List'!$B$4:$O$51,14,FALSE),0)</f>
        <v>0</v>
      </c>
      <c r="AD54" s="126"/>
      <c r="AE54" s="44" t="s">
        <v>162</v>
      </c>
      <c r="AH54" s="126">
        <v>12</v>
      </c>
      <c r="AI54" s="126"/>
      <c r="AJ54" s="44" t="s">
        <v>70</v>
      </c>
      <c r="AN54" s="29"/>
      <c r="AO54" s="50"/>
    </row>
    <row r="55" spans="1:48" s="27" customFormat="1">
      <c r="A55" s="48"/>
      <c r="C55" s="31"/>
      <c r="D55" s="2"/>
      <c r="R55" s="40" t="s">
        <v>165</v>
      </c>
      <c r="S55" s="127">
        <f>CONVERT(R54,"N","lbf")</f>
        <v>0</v>
      </c>
      <c r="T55" s="127"/>
      <c r="U55" s="47" t="s">
        <v>203</v>
      </c>
      <c r="W55" s="40" t="s">
        <v>165</v>
      </c>
      <c r="X55" s="127">
        <f>CONVERT(W54,"N","lbf")</f>
        <v>0</v>
      </c>
      <c r="Y55" s="127"/>
      <c r="Z55" s="47" t="s">
        <v>203</v>
      </c>
      <c r="AN55" s="29"/>
      <c r="AO55" s="50"/>
    </row>
    <row r="56" spans="1:48" s="27" customFormat="1">
      <c r="A56" s="48"/>
      <c r="C56" s="31"/>
      <c r="D56" s="2"/>
      <c r="R56" s="40"/>
      <c r="S56" s="49"/>
      <c r="T56" s="49"/>
      <c r="U56" s="47"/>
      <c r="W56" s="40"/>
      <c r="X56" s="49"/>
      <c r="Y56" s="49"/>
      <c r="Z56" s="47"/>
      <c r="AN56" s="29"/>
      <c r="AO56" s="50"/>
    </row>
    <row r="57" spans="1:48" s="27" customFormat="1">
      <c r="A57" s="48"/>
      <c r="M57" s="27" t="s">
        <v>206</v>
      </c>
      <c r="R57" s="40"/>
      <c r="S57" s="49"/>
      <c r="T57" s="49"/>
      <c r="U57" s="47"/>
      <c r="W57" s="40"/>
      <c r="X57" s="49"/>
      <c r="Y57" s="49"/>
      <c r="Z57" s="47"/>
      <c r="AN57" s="29"/>
      <c r="AO57" s="50"/>
    </row>
    <row r="58" spans="1:48" s="27" customFormat="1">
      <c r="A58" s="48"/>
      <c r="M58" s="116">
        <v>-32</v>
      </c>
      <c r="N58" s="116"/>
      <c r="O58" s="52" t="s">
        <v>207</v>
      </c>
      <c r="P58" s="37" t="s">
        <v>208</v>
      </c>
      <c r="Q58" s="116">
        <v>50</v>
      </c>
      <c r="R58" s="116"/>
      <c r="S58" s="52" t="s">
        <v>207</v>
      </c>
      <c r="T58" s="49"/>
      <c r="U58" s="47"/>
      <c r="W58" s="40"/>
      <c r="X58" s="49"/>
      <c r="Y58" s="49"/>
      <c r="Z58" s="47"/>
      <c r="AN58" s="29"/>
      <c r="AO58" s="50"/>
    </row>
    <row r="59" spans="1:48" s="27" customFormat="1" ht="16.5">
      <c r="A59" s="48"/>
      <c r="M59" s="104">
        <f>M58*1.8+32</f>
        <v>-25.6</v>
      </c>
      <c r="N59" s="104"/>
      <c r="O59" s="53" t="s">
        <v>209</v>
      </c>
      <c r="P59" s="27" t="s">
        <v>208</v>
      </c>
      <c r="Q59" s="104">
        <f>Q58*1.8+32</f>
        <v>122</v>
      </c>
      <c r="R59" s="104"/>
      <c r="S59" s="53" t="s">
        <v>209</v>
      </c>
      <c r="T59" s="49"/>
      <c r="U59" s="47"/>
      <c r="W59" s="40"/>
      <c r="X59" s="49"/>
      <c r="Y59" s="49"/>
      <c r="Z59" s="47"/>
      <c r="AN59" s="29"/>
      <c r="AO59" s="50"/>
    </row>
    <row r="60" spans="1:48" s="27" customFormat="1" ht="15.75" thickBot="1">
      <c r="A60" s="74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7"/>
      <c r="AO60" s="75"/>
    </row>
    <row r="61" spans="1:48" ht="15.75" thickTop="1">
      <c r="AO61" s="133" t="s">
        <v>245</v>
      </c>
    </row>
    <row r="63" spans="1:48">
      <c r="H63" s="68"/>
      <c r="I63" s="68"/>
    </row>
    <row r="66" spans="11:35">
      <c r="K66" s="68"/>
      <c r="L66" s="68"/>
      <c r="M66" s="76"/>
      <c r="T66" s="30"/>
      <c r="U66" s="68"/>
      <c r="V66" s="68"/>
      <c r="W66" s="68"/>
      <c r="AD66" s="68"/>
      <c r="AE66" s="68"/>
      <c r="AG66" s="77"/>
      <c r="AH66" s="68"/>
      <c r="AI66" s="68"/>
    </row>
  </sheetData>
  <sheetProtection algorithmName="SHA-512" hashValue="FxSK4SOH6op0o1xmuzWoBdQFTqqUXF72xuWAX26f6nknvy+8zRjMC2z5F2k6UX1qam/FGKXLsyR0kzjHsLgEjA==" saltValue="kAhZ6WqMPctwFjbjFJV8Kw==" spinCount="100000" sheet="1" selectLockedCells="1"/>
  <dataConsolidate/>
  <mergeCells count="30">
    <mergeCell ref="R51:T51"/>
    <mergeCell ref="W51:Y51"/>
    <mergeCell ref="M58:N58"/>
    <mergeCell ref="Q58:R58"/>
    <mergeCell ref="X18:AM21"/>
    <mergeCell ref="W54:Y54"/>
    <mergeCell ref="AC54:AD54"/>
    <mergeCell ref="AH54:AI54"/>
    <mergeCell ref="S55:T55"/>
    <mergeCell ref="X55:Y55"/>
    <mergeCell ref="AH51:AI51"/>
    <mergeCell ref="AC51:AD51"/>
    <mergeCell ref="S52:T52"/>
    <mergeCell ref="X52:Y52"/>
    <mergeCell ref="M59:N59"/>
    <mergeCell ref="Q59:R59"/>
    <mergeCell ref="G6:V7"/>
    <mergeCell ref="G8:V9"/>
    <mergeCell ref="G11:L12"/>
    <mergeCell ref="O11:V12"/>
    <mergeCell ref="G13:L14"/>
    <mergeCell ref="O13:V14"/>
    <mergeCell ref="G18:S19"/>
    <mergeCell ref="G20:J21"/>
    <mergeCell ref="N20:Q21"/>
    <mergeCell ref="D51:K51"/>
    <mergeCell ref="D54:K54"/>
    <mergeCell ref="R54:T54"/>
    <mergeCell ref="M25:O25"/>
    <mergeCell ref="T25:V25"/>
  </mergeCells>
  <phoneticPr fontId="1"/>
  <conditionalFormatting sqref="C25">
    <cfRule type="containsText" dxfId="39" priority="25" operator="containsText" text="*">
      <formula>NOT(ISERROR(SEARCH("*",C25)))</formula>
    </cfRule>
  </conditionalFormatting>
  <conditionalFormatting sqref="C28">
    <cfRule type="containsText" dxfId="38" priority="26" operator="containsText" text="*">
      <formula>NOT(ISERROR(SEARCH("*",C28)))</formula>
    </cfRule>
  </conditionalFormatting>
  <conditionalFormatting sqref="C32">
    <cfRule type="containsText" dxfId="37" priority="24" operator="containsText" text="*">
      <formula>NOT(ISERROR(SEARCH("*",C32)))</formula>
    </cfRule>
  </conditionalFormatting>
  <conditionalFormatting sqref="C35">
    <cfRule type="containsText" dxfId="36" priority="23" operator="containsText" text="*">
      <formula>NOT(ISERROR(SEARCH("*",C35)))</formula>
    </cfRule>
  </conditionalFormatting>
  <conditionalFormatting sqref="C42:C47">
    <cfRule type="containsText" dxfId="35" priority="17" operator="containsText" text="*">
      <formula>NOT(ISERROR(SEARCH("*",C42)))</formula>
    </cfRule>
  </conditionalFormatting>
  <conditionalFormatting sqref="D26">
    <cfRule type="containsText" dxfId="34" priority="15" operator="containsText" text="input">
      <formula>NOT(ISERROR(SEARCH("input",D26)))</formula>
    </cfRule>
    <cfRule type="containsText" dxfId="33" priority="39" operator="containsText" text="ERROR">
      <formula>NOT(ISERROR(SEARCH("ERROR",D26)))</formula>
    </cfRule>
  </conditionalFormatting>
  <conditionalFormatting sqref="D33 D37">
    <cfRule type="containsText" dxfId="32" priority="9" operator="containsText" text="select">
      <formula>NOT(ISERROR(SEARCH("select",D33)))</formula>
    </cfRule>
  </conditionalFormatting>
  <conditionalFormatting sqref="D52:D53 D55:D56">
    <cfRule type="containsText" dxfId="31" priority="3" operator="containsText" text="available">
      <formula>NOT(ISERROR(SEARCH("available",D52)))</formula>
    </cfRule>
    <cfRule type="containsText" dxfId="30" priority="4" operator="containsText" text="item">
      <formula>NOT(ISERROR(SEARCH("item",D52)))</formula>
    </cfRule>
    <cfRule type="containsText" dxfId="29" priority="5" operator="containsText" text="ERROR">
      <formula>NOT(ISERROR(SEARCH("ERROR",D52)))</formula>
    </cfRule>
  </conditionalFormatting>
  <conditionalFormatting sqref="D57:D59">
    <cfRule type="containsText" dxfId="28" priority="16" operator="containsText" text="contact">
      <formula>NOT(ISERROR(SEARCH("contact",D57)))</formula>
    </cfRule>
    <cfRule type="containsText" dxfId="27" priority="28" operator="containsText" text="item">
      <formula>NOT(ISERROR(SEARCH("item",D57)))</formula>
    </cfRule>
    <cfRule type="containsText" dxfId="26" priority="29" operator="containsText" text="ERROR">
      <formula>NOT(ISERROR(SEARCH("ERROR",D57)))</formula>
    </cfRule>
  </conditionalFormatting>
  <conditionalFormatting sqref="F28">
    <cfRule type="containsText" dxfId="25" priority="30" operator="containsText" text="ERROR">
      <formula>NOT(ISERROR(SEARCH("ERROR",F28)))</formula>
    </cfRule>
  </conditionalFormatting>
  <conditionalFormatting sqref="G45">
    <cfRule type="containsText" dxfId="24" priority="32" operator="containsText" text="ERROR">
      <formula>NOT(ISERROR(SEARCH("ERROR",G45)))</formula>
    </cfRule>
  </conditionalFormatting>
  <conditionalFormatting sqref="G20:J21 N20:Q21">
    <cfRule type="expression" dxfId="23" priority="1">
      <formula>IF($G$20+$N$20=0,TRUE,FALSE)</formula>
    </cfRule>
  </conditionalFormatting>
  <conditionalFormatting sqref="G6:V9 G11:L14 O11:V14 G18:S19 M25:O25 T25:V25">
    <cfRule type="containsBlanks" dxfId="22" priority="2">
      <formula>LEN(TRIM(G6))=0</formula>
    </cfRule>
  </conditionalFormatting>
  <conditionalFormatting sqref="H46:H47">
    <cfRule type="containsText" dxfId="21" priority="31" operator="containsText" text="ERROR">
      <formula>NOT(ISERROR(SEARCH("ERROR",H46)))</formula>
    </cfRule>
  </conditionalFormatting>
  <conditionalFormatting sqref="Y25">
    <cfRule type="containsText" dxfId="20" priority="6" operator="containsText" text="select">
      <formula>NOT(ISERROR(SEARCH("select",Y25)))</formula>
    </cfRule>
  </conditionalFormatting>
  <dataValidations count="1">
    <dataValidation showInputMessage="1" showErrorMessage="1" sqref="P25" xr:uid="{1698AF15-C4D9-4971-9526-13CA88417A21}"/>
  </dataValidations>
  <pageMargins left="0.25" right="0.25" top="0.75" bottom="0.75" header="0.3" footer="0.3"/>
  <pageSetup scale="80" orientation="portrait" r:id="rId1"/>
  <ignoredErrors>
    <ignoredError sqref="D24:T24 D31:AM31 D28:E28 Q28:AK28 L28:O28 D39:AM41 D35:J35 L35:T35 V35:AJ35 D27:AM27 D25:L25 R25:S25 X25 E26:AM26 Z25:AK25 D34:AM34 D32:J32 L32:O32 Q32:T32 V32:Y32 AA32:AD32 AF32:AK32 G28:I28 E33:AM33 E36:AM36 E52:R52 D49:AK49 AM49:AN49 D45:F45 H45:J45 D46:G46 I46:J46 D48:AK48 D47:G47 I47:J47 L45:T45 L46:Y46 L47:O47 D44:J44 L44:T44 D43:J43 L43:T43 D42:J42 L42:T42 V42:AK42 V43:AK43 V44:AK44 V45:AK45 Q47:AK47 AA46:AK46 D50:AG50 AM50:AN50 AM48 D29:J29 L29:AM29 E51:L51 D30:AL30 V52:W52 AA52:AN52 AI50:AK50 AK51:AN51 V51 AA51:AG51 T52 Y52 D23:G23 R23:AM23 V24:AN24 E37:AM37 E38:AM38 N51:Q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66" r:id="rId4" name="Option Button 30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5" name="Option Button 3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6" name="Option Button 3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7" name="Option Button 3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0</xdr:rowOff>
                  </from>
                  <to>
                    <xdr:col>26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8" name="Option Button 34">
              <controlPr defaultSize="0" autoFill="0" autoLine="0" autoPict="0">
                <anchor moveWithCells="1">
                  <from>
                    <xdr:col>30</xdr:col>
                    <xdr:colOff>0</xdr:colOff>
                    <xdr:row>31</xdr:row>
                    <xdr:rowOff>0</xdr:rowOff>
                  </from>
                  <to>
                    <xdr:col>31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9" name="Option Button 35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10" name="Option Button 36">
              <controlPr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0</xdr:rowOff>
                  </from>
                  <to>
                    <xdr:col>21</xdr:col>
                    <xdr:colOff>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11" name="Group Box 39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2" name="Group Box 40">
              <controlPr defaultSize="0" autoFill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26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3" name="Option Button 43">
              <controlPr defaultSize="0" autoFill="0" autoLine="0" autoPict="0">
                <anchor moveWithCells="1">
                  <from>
                    <xdr:col>12</xdr:col>
                    <xdr:colOff>9525</xdr:colOff>
                    <xdr:row>21</xdr:row>
                    <xdr:rowOff>161925</xdr:rowOff>
                  </from>
                  <to>
                    <xdr:col>15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4" name="Option Button 44">
              <controlPr defaultSize="0" autoFill="0" autoLine="0" autoPict="0">
                <anchor moveWithCells="1">
                  <from>
                    <xdr:col>13</xdr:col>
                    <xdr:colOff>152400</xdr:colOff>
                    <xdr:row>21</xdr:row>
                    <xdr:rowOff>161925</xdr:rowOff>
                  </from>
                  <to>
                    <xdr:col>17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F03F-00BC-4BAE-93A5-3B860AA7B6A4}">
  <sheetPr codeName="Sheet11">
    <tabColor rgb="FF92D050"/>
  </sheetPr>
  <dimension ref="A1:AT63"/>
  <sheetViews>
    <sheetView showGridLines="0" showZeros="0" topLeftCell="A17" zoomScaleNormal="100" zoomScaleSheetLayoutView="85" workbookViewId="0">
      <selection activeCell="G6" sqref="G6:V7"/>
    </sheetView>
  </sheetViews>
  <sheetFormatPr defaultColWidth="3.25" defaultRowHeight="15"/>
  <cols>
    <col min="1" max="1" width="1.625" style="1" customWidth="1"/>
    <col min="2" max="38" width="3.125" style="1" customWidth="1"/>
    <col min="39" max="39" width="3.625" style="1" customWidth="1"/>
    <col min="40" max="40" width="3.125" style="1" customWidth="1"/>
    <col min="41" max="41" width="1.625" style="1" customWidth="1"/>
    <col min="42" max="44" width="3.25" style="1" customWidth="1"/>
    <col min="45" max="46" width="3.25" style="1" hidden="1" customWidth="1"/>
    <col min="47" max="77" width="3.25" style="1" customWidth="1"/>
    <col min="78" max="16384" width="3.25" style="1"/>
  </cols>
  <sheetData>
    <row r="1" spans="1:41" ht="15.75" thickBot="1">
      <c r="AO1" s="11" t="s">
        <v>221</v>
      </c>
    </row>
    <row r="2" spans="1:41" ht="5.0999999999999996" customHeight="1" thickTop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/>
    </row>
    <row r="3" spans="1:41" ht="26.25">
      <c r="A3" s="15"/>
      <c r="B3" s="16" t="s">
        <v>0</v>
      </c>
      <c r="N3" s="78" t="s">
        <v>218</v>
      </c>
      <c r="Y3" s="11" t="s">
        <v>220</v>
      </c>
      <c r="AO3" s="17"/>
    </row>
    <row r="4" spans="1:41" ht="8.1" customHeight="1">
      <c r="A4" s="15"/>
      <c r="AO4" s="17"/>
    </row>
    <row r="5" spans="1:41" ht="14.25" customHeight="1">
      <c r="A5" s="15"/>
      <c r="C5" s="18" t="s">
        <v>1</v>
      </c>
      <c r="AO5" s="17"/>
    </row>
    <row r="6" spans="1:41" ht="14.25" customHeight="1">
      <c r="A6" s="15"/>
      <c r="C6" s="18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AO6" s="17"/>
    </row>
    <row r="7" spans="1:41">
      <c r="A7" s="15"/>
      <c r="F7" s="19" t="s">
        <v>15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AE7" s="19"/>
      <c r="AO7" s="17"/>
    </row>
    <row r="8" spans="1:41">
      <c r="A8" s="15"/>
      <c r="F8" s="19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AE8" s="19"/>
      <c r="AO8" s="17"/>
    </row>
    <row r="9" spans="1:41">
      <c r="A9" s="15"/>
      <c r="F9" s="19" t="s">
        <v>16</v>
      </c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AE9" s="19"/>
      <c r="AF9" s="20"/>
      <c r="AG9" s="20"/>
      <c r="AH9" s="20"/>
      <c r="AO9" s="17"/>
    </row>
    <row r="10" spans="1:41">
      <c r="A10" s="15"/>
      <c r="D10" s="1" t="s">
        <v>2</v>
      </c>
      <c r="AO10" s="17"/>
    </row>
    <row r="11" spans="1:41">
      <c r="A11" s="15"/>
      <c r="G11" s="105"/>
      <c r="H11" s="105"/>
      <c r="I11" s="105"/>
      <c r="J11" s="105"/>
      <c r="K11" s="105"/>
      <c r="L11" s="105"/>
      <c r="O11" s="105"/>
      <c r="P11" s="105"/>
      <c r="Q11" s="105"/>
      <c r="R11" s="105"/>
      <c r="S11" s="105"/>
      <c r="T11" s="105"/>
      <c r="U11" s="105"/>
      <c r="V11" s="105"/>
      <c r="AO11" s="17"/>
    </row>
    <row r="12" spans="1:41">
      <c r="A12" s="15"/>
      <c r="F12" s="19" t="s">
        <v>11</v>
      </c>
      <c r="G12" s="106"/>
      <c r="H12" s="106"/>
      <c r="I12" s="106"/>
      <c r="J12" s="106"/>
      <c r="K12" s="106"/>
      <c r="L12" s="106"/>
      <c r="M12" s="21"/>
      <c r="N12" s="22" t="s">
        <v>14</v>
      </c>
      <c r="O12" s="106"/>
      <c r="P12" s="106"/>
      <c r="Q12" s="106"/>
      <c r="R12" s="106"/>
      <c r="S12" s="106"/>
      <c r="T12" s="106"/>
      <c r="U12" s="106"/>
      <c r="V12" s="106"/>
      <c r="AO12" s="17"/>
    </row>
    <row r="13" spans="1:41">
      <c r="A13" s="15"/>
      <c r="F13" s="19"/>
      <c r="G13" s="107"/>
      <c r="H13" s="107"/>
      <c r="I13" s="107"/>
      <c r="J13" s="107"/>
      <c r="K13" s="107"/>
      <c r="L13" s="107"/>
      <c r="M13" s="23"/>
      <c r="N13" s="24"/>
      <c r="O13" s="107"/>
      <c r="P13" s="107"/>
      <c r="Q13" s="107"/>
      <c r="R13" s="107"/>
      <c r="S13" s="107"/>
      <c r="T13" s="107"/>
      <c r="U13" s="107"/>
      <c r="V13" s="107"/>
      <c r="AO13" s="17"/>
    </row>
    <row r="14" spans="1:41">
      <c r="A14" s="15"/>
      <c r="F14" s="19" t="s">
        <v>12</v>
      </c>
      <c r="G14" s="108"/>
      <c r="H14" s="108"/>
      <c r="I14" s="108"/>
      <c r="J14" s="108"/>
      <c r="K14" s="108"/>
      <c r="L14" s="108"/>
      <c r="M14" s="21"/>
      <c r="N14" s="22" t="s">
        <v>13</v>
      </c>
      <c r="O14" s="108"/>
      <c r="P14" s="108"/>
      <c r="Q14" s="108"/>
      <c r="R14" s="108"/>
      <c r="S14" s="108"/>
      <c r="T14" s="108"/>
      <c r="U14" s="108"/>
      <c r="V14" s="108"/>
      <c r="AO14" s="17"/>
    </row>
    <row r="15" spans="1:41" ht="8.1" customHeight="1">
      <c r="A15" s="15"/>
      <c r="AO15" s="17"/>
    </row>
    <row r="16" spans="1:41">
      <c r="A16" s="15"/>
      <c r="C16" s="18" t="s">
        <v>3</v>
      </c>
      <c r="U16" s="18"/>
      <c r="AO16" s="17"/>
    </row>
    <row r="17" spans="1:46">
      <c r="A17" s="15"/>
      <c r="C17" s="18"/>
      <c r="U17" s="18"/>
      <c r="X17" s="31" t="s">
        <v>227</v>
      </c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O17" s="17"/>
    </row>
    <row r="18" spans="1:46">
      <c r="A18" s="15"/>
      <c r="F18" s="19" t="s">
        <v>166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X18" s="117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9"/>
      <c r="AO18" s="17"/>
    </row>
    <row r="19" spans="1:46">
      <c r="A19" s="15"/>
      <c r="F19" s="19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X19" s="120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2"/>
      <c r="AO19" s="17"/>
    </row>
    <row r="20" spans="1:46">
      <c r="A20" s="15"/>
      <c r="F20" s="19"/>
      <c r="G20" s="110"/>
      <c r="H20" s="110"/>
      <c r="I20" s="110"/>
      <c r="J20" s="110"/>
      <c r="K20" s="26"/>
      <c r="L20" s="26"/>
      <c r="M20" s="26"/>
      <c r="N20" s="110"/>
      <c r="O20" s="110"/>
      <c r="P20" s="110"/>
      <c r="Q20" s="110"/>
      <c r="R20" s="26"/>
      <c r="S20" s="26"/>
      <c r="X20" s="120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2"/>
      <c r="AO20" s="17"/>
    </row>
    <row r="21" spans="1:46" ht="15" customHeight="1">
      <c r="A21" s="15"/>
      <c r="F21" s="19" t="s">
        <v>202</v>
      </c>
      <c r="G21" s="111"/>
      <c r="H21" s="111"/>
      <c r="I21" s="111"/>
      <c r="J21" s="111"/>
      <c r="K21" s="21" t="s">
        <v>217</v>
      </c>
      <c r="L21" s="21"/>
      <c r="M21" s="21"/>
      <c r="N21" s="111"/>
      <c r="O21" s="111"/>
      <c r="P21" s="111"/>
      <c r="Q21" s="111"/>
      <c r="R21" s="21" t="s">
        <v>216</v>
      </c>
      <c r="S21" s="21"/>
      <c r="X21" s="123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5"/>
      <c r="AO21" s="17"/>
    </row>
    <row r="22" spans="1:46" ht="15" customHeight="1">
      <c r="A22" s="15"/>
      <c r="G22" s="19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AO22" s="17"/>
    </row>
    <row r="23" spans="1:46" ht="15" customHeight="1">
      <c r="A23" s="15"/>
      <c r="C23" s="18" t="s">
        <v>132</v>
      </c>
      <c r="G23" s="19"/>
      <c r="AI23" s="27"/>
      <c r="AJ23" s="27"/>
      <c r="AK23" s="27"/>
      <c r="AL23" s="27"/>
      <c r="AM23" s="28" t="s">
        <v>148</v>
      </c>
      <c r="AO23" s="17"/>
      <c r="AS23" s="29"/>
    </row>
    <row r="24" spans="1:46" ht="5.0999999999999996" customHeight="1" thickBot="1">
      <c r="A24" s="15"/>
      <c r="AI24" s="27"/>
      <c r="AJ24" s="27"/>
      <c r="AK24" s="27"/>
      <c r="AL24" s="27"/>
      <c r="AM24" s="27"/>
      <c r="AO24" s="17"/>
      <c r="AS24" s="29"/>
    </row>
    <row r="25" spans="1:46" ht="15" customHeight="1" thickBot="1">
      <c r="A25" s="15"/>
      <c r="C25" s="19"/>
      <c r="D25" s="1" t="s">
        <v>135</v>
      </c>
      <c r="K25" s="30">
        <v>1</v>
      </c>
      <c r="L25" s="1" t="s">
        <v>136</v>
      </c>
      <c r="P25" s="31"/>
      <c r="Q25" s="1" t="s">
        <v>137</v>
      </c>
      <c r="S25" s="32"/>
      <c r="AA25" s="32"/>
      <c r="AG25" s="32"/>
      <c r="AI25" s="33"/>
      <c r="AJ25" s="27"/>
      <c r="AK25" s="27"/>
      <c r="AL25" s="29">
        <f>COUNTIF($K25:$AE25,"TRUE")</f>
        <v>0</v>
      </c>
      <c r="AM25" s="34" t="str" cm="1">
        <f t="array" ref="AM25">IFERROR(_xlfn.IFS($AS25=0,"",$AS25=1,"A",$AS25=2,"B"),"")</f>
        <v/>
      </c>
      <c r="AO25" s="17"/>
      <c r="AP25" s="31" t="str">
        <f>IF($K$25=TRUE,"A",IF($P$25=TRUE,"B"," "))</f>
        <v xml:space="preserve"> </v>
      </c>
      <c r="AS25" s="10">
        <v>0</v>
      </c>
      <c r="AT25" s="35" t="str">
        <f>IF(AS25&gt;0,1,"")</f>
        <v/>
      </c>
    </row>
    <row r="26" spans="1:46" ht="15" customHeight="1" thickBot="1">
      <c r="A26" s="15"/>
      <c r="C26" s="19"/>
      <c r="D26" s="31" t="str">
        <f>IF(AS25=0,"*Please select.","")</f>
        <v>*Please select.</v>
      </c>
      <c r="K26" s="32"/>
      <c r="L26" s="1" t="s">
        <v>167</v>
      </c>
      <c r="P26" s="36"/>
      <c r="Q26" s="1" t="s">
        <v>168</v>
      </c>
      <c r="S26" s="32"/>
      <c r="AA26" s="32"/>
      <c r="AG26" s="32"/>
      <c r="AI26" s="33"/>
      <c r="AJ26" s="27"/>
      <c r="AK26" s="27"/>
      <c r="AL26" s="27"/>
      <c r="AM26" s="37"/>
      <c r="AO26" s="17"/>
      <c r="AP26" s="31"/>
      <c r="AS26" s="35"/>
      <c r="AT26" s="35"/>
    </row>
    <row r="27" spans="1:46" ht="5.0999999999999996" hidden="1" customHeight="1" thickBot="1">
      <c r="A27" s="15"/>
      <c r="C27" s="19"/>
      <c r="AI27" s="27"/>
      <c r="AJ27" s="27"/>
      <c r="AK27" s="27"/>
      <c r="AL27" s="27"/>
      <c r="AM27" s="27"/>
      <c r="AO27" s="17"/>
      <c r="AS27" s="35"/>
      <c r="AT27" s="35"/>
    </row>
    <row r="28" spans="1:46" ht="15.75" hidden="1" thickBot="1">
      <c r="A28" s="15"/>
      <c r="C28" s="19" t="str">
        <f>IF(AS28=0,"*","")</f>
        <v/>
      </c>
      <c r="D28" s="38" t="s">
        <v>133</v>
      </c>
      <c r="F28" s="1" t="str">
        <f>IF($AS28=0,"ERROR","")</f>
        <v/>
      </c>
      <c r="K28" s="30">
        <v>1</v>
      </c>
      <c r="L28" s="1" t="s">
        <v>4</v>
      </c>
      <c r="P28" s="30">
        <v>1</v>
      </c>
      <c r="Q28" s="1" t="s">
        <v>5</v>
      </c>
      <c r="U28" s="30">
        <v>1</v>
      </c>
      <c r="V28" s="39" t="s">
        <v>17</v>
      </c>
      <c r="X28" s="132"/>
      <c r="Y28" s="132"/>
      <c r="Z28" s="132"/>
      <c r="AI28" s="27"/>
      <c r="AJ28" s="27"/>
      <c r="AK28" s="27"/>
      <c r="AL28" s="27">
        <f>COUNTIF($K28:$AE28,"TRUE")</f>
        <v>0</v>
      </c>
      <c r="AM28" s="34" t="str" cm="1">
        <f t="array" ref="AM28">IFERROR(_xlfn.IFS(AS28=0,"-",AS28=1,"1",AS28=2,"2",AS28=3,"3")," ")</f>
        <v>1</v>
      </c>
      <c r="AO28" s="17"/>
      <c r="AP28" s="1" t="str">
        <f>IF($K$28=TRUE,"1",IF($P$28=TRUE,"2",IF($U$28=TRUE,"3"," ")))</f>
        <v xml:space="preserve"> </v>
      </c>
      <c r="AS28" s="35">
        <v>1</v>
      </c>
      <c r="AT28" s="35"/>
    </row>
    <row r="29" spans="1:46" ht="15.75" thickBot="1">
      <c r="A29" s="15"/>
      <c r="C29" s="19"/>
      <c r="D29" s="1" t="s">
        <v>73</v>
      </c>
      <c r="K29" s="30">
        <v>1</v>
      </c>
      <c r="L29" s="1" t="s">
        <v>138</v>
      </c>
      <c r="P29" s="30">
        <v>1</v>
      </c>
      <c r="Q29" s="1" t="s">
        <v>139</v>
      </c>
      <c r="T29" s="32"/>
      <c r="U29" s="30">
        <v>1</v>
      </c>
      <c r="V29" s="1" t="s">
        <v>140</v>
      </c>
      <c r="AA29" s="32"/>
      <c r="AG29" s="32"/>
      <c r="AI29" s="27"/>
      <c r="AJ29" s="27"/>
      <c r="AK29" s="27" t="str" cm="1">
        <f t="array" ref="AK29">IFERROR(_xlfn.IFS(AL29&gt;1,"",K29=TRUE,1,P29=TRUE,2,U29=TRUE,3),"")</f>
        <v/>
      </c>
      <c r="AL29" s="29">
        <f>COUNTIF($K29:$AE29,"TRUE")</f>
        <v>0</v>
      </c>
      <c r="AM29" s="34" t="str" cm="1">
        <f t="array" ref="AM29">IFERROR(IF(AS29=0,"",INDEX('PN List'!Y6:Z8,'Application Form - AM Adv'!$AS$29,'Application Form - AM Adv'!$AS$35)),"")</f>
        <v/>
      </c>
      <c r="AO29" s="17"/>
      <c r="AP29" s="1" t="str">
        <f>IF(AND($K$29=TRUE,$K$35=TRUE),"O",IF(AND($K$29=TRUE,$U$35=TRUE),"P",IF(AND($P$29=TRUE,$K$35=TRUE),"B",IF(AND($P$29=TRUE,$U$35=TRUE),"D",IF(AND($U$29=TRUE,$K$35=TRUE),"R",IF(AND($U$29=TRUE,$U$35=TRUE),"S"," "))))))</f>
        <v xml:space="preserve"> </v>
      </c>
      <c r="AS29" s="10">
        <v>0</v>
      </c>
      <c r="AT29" s="35" t="str">
        <f t="shared" ref="AT29" si="0">IF(AS29&gt;0,1,"")</f>
        <v/>
      </c>
    </row>
    <row r="30" spans="1:46">
      <c r="A30" s="15"/>
      <c r="C30" s="19"/>
      <c r="D30" s="31" t="str">
        <f>IF(AS29=0,"*Please select.","")</f>
        <v>*Please select.</v>
      </c>
      <c r="K30" s="32"/>
      <c r="L30" s="1" t="s">
        <v>169</v>
      </c>
      <c r="P30" s="36"/>
      <c r="Q30" s="1" t="s">
        <v>170</v>
      </c>
      <c r="T30" s="32"/>
      <c r="U30" s="36"/>
      <c r="V30" s="1" t="s">
        <v>171</v>
      </c>
      <c r="AA30" s="32"/>
      <c r="AG30" s="32"/>
      <c r="AI30" s="27"/>
      <c r="AJ30" s="27"/>
      <c r="AK30" s="27"/>
      <c r="AL30" s="27"/>
      <c r="AM30" s="37"/>
      <c r="AO30" s="17"/>
      <c r="AS30" s="35"/>
      <c r="AT30" s="35"/>
    </row>
    <row r="31" spans="1:46" ht="5.0999999999999996" customHeight="1" thickBot="1">
      <c r="A31" s="15"/>
      <c r="C31" s="19"/>
      <c r="K31" s="32"/>
      <c r="P31" s="32"/>
      <c r="Q31" s="32"/>
      <c r="U31" s="32"/>
      <c r="X31" s="32"/>
      <c r="AA31" s="25"/>
      <c r="AB31" s="25"/>
      <c r="AI31" s="27"/>
      <c r="AJ31" s="27"/>
      <c r="AK31" s="27"/>
      <c r="AL31" s="27"/>
      <c r="AM31" s="27"/>
      <c r="AO31" s="17"/>
      <c r="AS31" s="35"/>
      <c r="AT31" s="35"/>
    </row>
    <row r="32" spans="1:46" ht="15.75" thickBot="1">
      <c r="A32" s="15"/>
      <c r="C32" s="19"/>
      <c r="D32" s="1" t="s">
        <v>77</v>
      </c>
      <c r="K32" s="30">
        <v>1</v>
      </c>
      <c r="L32" s="1" t="s">
        <v>141</v>
      </c>
      <c r="P32" s="30">
        <v>1</v>
      </c>
      <c r="Q32" s="1" t="s">
        <v>142</v>
      </c>
      <c r="T32" s="32"/>
      <c r="U32" s="30">
        <v>1</v>
      </c>
      <c r="V32" s="1" t="s">
        <v>143</v>
      </c>
      <c r="Z32" s="30">
        <v>1</v>
      </c>
      <c r="AA32" s="1" t="s">
        <v>144</v>
      </c>
      <c r="AE32" s="30">
        <v>1</v>
      </c>
      <c r="AF32" s="1" t="s">
        <v>145</v>
      </c>
      <c r="AG32" s="32"/>
      <c r="AI32" s="27"/>
      <c r="AJ32" s="33"/>
      <c r="AK32" s="27"/>
      <c r="AL32" s="92">
        <f>COUNTIF($K32:$AE32,"TRUE")</f>
        <v>0</v>
      </c>
      <c r="AM32" s="34" t="str" cm="1">
        <f t="array" ref="AM32">IFERROR(_xlfn.IFS(AS32=0,"",AS32=1,"150",AS32=2,"200",AS32=3,250,AS32=4,"300",AS32=5,"350"),"")</f>
        <v/>
      </c>
      <c r="AO32" s="17"/>
      <c r="AP32" s="1" t="str">
        <f>IF($K$32=TRUE,"150",IF($P$32=TRUE,"200",IF($U$32=TRUE,250,IF($Z$32=TRUE,"300",IF($AE$32=TRUE,"350"," ")))))</f>
        <v xml:space="preserve"> </v>
      </c>
      <c r="AS32" s="10">
        <v>0</v>
      </c>
      <c r="AT32" s="35" t="str">
        <f t="shared" ref="AT32" si="1">IF(AS32&gt;0,1,"")</f>
        <v/>
      </c>
    </row>
    <row r="33" spans="1:46">
      <c r="A33" s="15"/>
      <c r="C33" s="19"/>
      <c r="D33" s="31" t="str">
        <f>IF(AS32=0,"*Please select.","")</f>
        <v>*Please select.</v>
      </c>
      <c r="K33" s="32"/>
      <c r="L33" s="1" t="s">
        <v>172</v>
      </c>
      <c r="P33" s="32"/>
      <c r="Q33" s="1" t="s">
        <v>173</v>
      </c>
      <c r="T33" s="32"/>
      <c r="U33" s="32"/>
      <c r="V33" s="1" t="s">
        <v>174</v>
      </c>
      <c r="Z33" s="32"/>
      <c r="AA33" s="1" t="s">
        <v>175</v>
      </c>
      <c r="AE33" s="32"/>
      <c r="AF33" s="1" t="s">
        <v>176</v>
      </c>
      <c r="AG33" s="32"/>
      <c r="AI33" s="27"/>
      <c r="AJ33" s="33"/>
      <c r="AK33" s="27"/>
      <c r="AL33" s="40"/>
      <c r="AM33" s="37"/>
      <c r="AO33" s="17"/>
      <c r="AS33" s="35"/>
      <c r="AT33" s="35"/>
    </row>
    <row r="34" spans="1:46" ht="5.0999999999999996" customHeight="1">
      <c r="A34" s="15"/>
      <c r="C34" s="19"/>
      <c r="K34" s="32"/>
      <c r="P34" s="32"/>
      <c r="Q34" s="32"/>
      <c r="U34" s="32"/>
      <c r="X34" s="32"/>
      <c r="AA34" s="25"/>
      <c r="AB34" s="25"/>
      <c r="AI34" s="27"/>
      <c r="AJ34" s="27"/>
      <c r="AK34" s="27"/>
      <c r="AL34" s="27"/>
      <c r="AM34" s="27"/>
      <c r="AO34" s="17"/>
      <c r="AS34" s="35"/>
      <c r="AT34" s="35"/>
    </row>
    <row r="35" spans="1:46" ht="15" customHeight="1">
      <c r="A35" s="15"/>
      <c r="C35" s="19"/>
      <c r="D35" s="31" t="s">
        <v>149</v>
      </c>
      <c r="K35" s="30">
        <v>1</v>
      </c>
      <c r="L35" s="1" t="s">
        <v>6</v>
      </c>
      <c r="U35" s="30">
        <v>1</v>
      </c>
      <c r="V35" s="1" t="s">
        <v>9</v>
      </c>
      <c r="AI35" s="27"/>
      <c r="AJ35" s="27"/>
      <c r="AK35" s="27" t="str" cm="1">
        <f t="array" ref="AK35">IFERROR(_xlfn.IFS(AL35&gt;1,"",K35=TRUE,1,U35=TRUE,2),"")</f>
        <v/>
      </c>
      <c r="AL35" s="40">
        <f>COUNTIF($K35:$AE35,"TRUE")</f>
        <v>0</v>
      </c>
      <c r="AM35" s="27"/>
      <c r="AO35" s="17"/>
      <c r="AS35" s="10">
        <v>0</v>
      </c>
      <c r="AT35" s="35" t="str">
        <f t="shared" ref="AT35" si="2">IF(AS35&gt;0,1,"")</f>
        <v/>
      </c>
    </row>
    <row r="36" spans="1:46" ht="15" customHeight="1">
      <c r="A36" s="15"/>
      <c r="C36" s="19"/>
      <c r="D36" s="27" t="s">
        <v>244</v>
      </c>
      <c r="AI36" s="27"/>
      <c r="AJ36" s="27"/>
      <c r="AK36" s="27"/>
      <c r="AL36" s="27"/>
      <c r="AM36" s="27"/>
      <c r="AO36" s="17"/>
      <c r="AS36" s="35"/>
      <c r="AT36" s="35"/>
    </row>
    <row r="37" spans="1:46" ht="15" customHeight="1">
      <c r="A37" s="15"/>
      <c r="C37" s="19"/>
      <c r="D37" s="31" t="str">
        <f>IF(AS35=0,"*Please select.","")</f>
        <v>*Please select.</v>
      </c>
      <c r="AI37" s="27"/>
      <c r="AJ37" s="27"/>
      <c r="AK37" s="27"/>
      <c r="AL37" s="27"/>
      <c r="AM37" s="27"/>
      <c r="AO37" s="17"/>
      <c r="AS37" s="35"/>
      <c r="AT37" s="35"/>
    </row>
    <row r="38" spans="1:46" ht="15" customHeight="1">
      <c r="A38" s="15"/>
      <c r="C38" s="19"/>
      <c r="AI38" s="27"/>
      <c r="AJ38" s="27"/>
      <c r="AK38" s="27"/>
      <c r="AL38" s="27"/>
      <c r="AM38" s="27"/>
      <c r="AO38" s="17"/>
      <c r="AS38" s="35"/>
      <c r="AT38" s="35"/>
    </row>
    <row r="39" spans="1:46" ht="15" customHeight="1">
      <c r="A39" s="15"/>
      <c r="C39" s="19"/>
      <c r="AI39" s="27"/>
      <c r="AJ39" s="27"/>
      <c r="AK39" s="27"/>
      <c r="AL39" s="27"/>
      <c r="AM39" s="27"/>
      <c r="AO39" s="17"/>
      <c r="AS39" s="35"/>
      <c r="AT39" s="35"/>
    </row>
    <row r="40" spans="1:46" ht="15" customHeight="1">
      <c r="A40" s="15"/>
      <c r="C40" s="19"/>
      <c r="AI40" s="27"/>
      <c r="AJ40" s="27"/>
      <c r="AK40" s="27"/>
      <c r="AL40" s="27"/>
      <c r="AM40" s="27"/>
      <c r="AO40" s="17"/>
      <c r="AS40" s="35"/>
      <c r="AT40" s="35"/>
    </row>
    <row r="41" spans="1:46" ht="15" customHeight="1">
      <c r="A41" s="15"/>
      <c r="C41" s="19"/>
      <c r="AI41" s="27"/>
      <c r="AJ41" s="27"/>
      <c r="AK41" s="27"/>
      <c r="AL41" s="27"/>
      <c r="AM41" s="27"/>
      <c r="AO41" s="17"/>
      <c r="AS41" s="35"/>
      <c r="AT41" s="35"/>
    </row>
    <row r="42" spans="1:46" ht="15.75" hidden="1" thickBot="1">
      <c r="A42" s="15"/>
      <c r="C42" s="19" t="str">
        <f t="shared" ref="C42:C47" si="3">IF(AS42=0,"*","")</f>
        <v/>
      </c>
      <c r="D42" s="38" t="s">
        <v>150</v>
      </c>
      <c r="K42" s="30">
        <v>1</v>
      </c>
      <c r="L42" s="1" t="s">
        <v>6</v>
      </c>
      <c r="U42" s="30">
        <v>1</v>
      </c>
      <c r="V42" s="1" t="s">
        <v>10</v>
      </c>
      <c r="AI42" s="27"/>
      <c r="AJ42" s="27"/>
      <c r="AK42" s="27"/>
      <c r="AL42" s="27">
        <f t="shared" ref="AL42:AL47" si="4">COUNTIF($K42:$AE42,"TRUE")</f>
        <v>0</v>
      </c>
      <c r="AM42" s="34" t="str" cm="1">
        <f t="array" ref="AM42">IFERROR(_xlfn.IFS($AS42=0,"-",$AS42=2,"A"),"")</f>
        <v/>
      </c>
      <c r="AO42" s="17"/>
      <c r="AP42" s="1" t="str">
        <f>IF($U$42=TRUE,"A"," ")</f>
        <v xml:space="preserve"> </v>
      </c>
      <c r="AS42" s="35">
        <v>1</v>
      </c>
      <c r="AT42" s="35"/>
    </row>
    <row r="43" spans="1:46" ht="15.75" hidden="1" thickBot="1">
      <c r="A43" s="15"/>
      <c r="C43" s="19" t="str">
        <f t="shared" si="3"/>
        <v/>
      </c>
      <c r="D43" s="38" t="s">
        <v>151</v>
      </c>
      <c r="K43" s="30">
        <v>1</v>
      </c>
      <c r="L43" s="1" t="s">
        <v>6</v>
      </c>
      <c r="U43" s="30">
        <v>1</v>
      </c>
      <c r="V43" s="1" t="s">
        <v>10</v>
      </c>
      <c r="AI43" s="27"/>
      <c r="AJ43" s="27"/>
      <c r="AK43" s="27"/>
      <c r="AL43" s="27">
        <f t="shared" si="4"/>
        <v>0</v>
      </c>
      <c r="AM43" s="34" t="str" cm="1">
        <f t="array" ref="AM43">IFERROR(_xlfn.IFS($AS43=0,"-",$AS43=2,"T"),"")</f>
        <v/>
      </c>
      <c r="AO43" s="17"/>
      <c r="AP43" s="1" t="str">
        <f>IF($U$43=TRUE,"T"," ")</f>
        <v xml:space="preserve"> </v>
      </c>
      <c r="AS43" s="35">
        <v>1</v>
      </c>
      <c r="AT43" s="35"/>
    </row>
    <row r="44" spans="1:46" ht="15.75" hidden="1" thickBot="1">
      <c r="A44" s="15"/>
      <c r="C44" s="19" t="str">
        <f t="shared" si="3"/>
        <v/>
      </c>
      <c r="D44" s="38" t="s">
        <v>152</v>
      </c>
      <c r="K44" s="30">
        <v>1</v>
      </c>
      <c r="L44" s="1" t="s">
        <v>6</v>
      </c>
      <c r="U44" s="30">
        <v>1</v>
      </c>
      <c r="V44" s="1" t="s">
        <v>215</v>
      </c>
      <c r="AI44" s="27"/>
      <c r="AJ44" s="27"/>
      <c r="AK44" s="27"/>
      <c r="AL44" s="27">
        <f t="shared" si="4"/>
        <v>0</v>
      </c>
      <c r="AM44" s="34" t="str" cm="1">
        <f t="array" ref="AM44">IFERROR(_xlfn.IFS($AS44=0,"-",$AS44=2,"G"),"")</f>
        <v/>
      </c>
      <c r="AO44" s="17"/>
      <c r="AP44" s="1" t="str">
        <f>IF($U$44=TRUE,"G"," ")</f>
        <v xml:space="preserve"> </v>
      </c>
      <c r="AS44" s="35">
        <v>1</v>
      </c>
      <c r="AT44" s="35"/>
    </row>
    <row r="45" spans="1:46" ht="15.75" hidden="1" thickBot="1">
      <c r="A45" s="15"/>
      <c r="C45" s="19" t="str">
        <f t="shared" si="3"/>
        <v/>
      </c>
      <c r="D45" s="38" t="s">
        <v>153</v>
      </c>
      <c r="H45" s="1" t="str">
        <f>IF($AS45=0,"ERROR","")</f>
        <v/>
      </c>
      <c r="K45" s="30">
        <v>1</v>
      </c>
      <c r="L45" s="1" t="s">
        <v>7</v>
      </c>
      <c r="U45" s="30">
        <v>1</v>
      </c>
      <c r="V45" s="1" t="s">
        <v>8</v>
      </c>
      <c r="AI45" s="27"/>
      <c r="AJ45" s="27"/>
      <c r="AK45" s="27"/>
      <c r="AL45" s="27">
        <f t="shared" si="4"/>
        <v>0</v>
      </c>
      <c r="AM45" s="34" t="str" cm="1">
        <f t="array" ref="AM45">IFERROR(_xlfn.IFS($AS45=0,"-",$AS45=2,"H"),"")</f>
        <v/>
      </c>
      <c r="AO45" s="17"/>
      <c r="AP45" s="1" t="str">
        <f>IF($U$45=TRUE,"H"," ")</f>
        <v xml:space="preserve"> </v>
      </c>
      <c r="AS45" s="35">
        <v>1</v>
      </c>
      <c r="AT45" s="35"/>
    </row>
    <row r="46" spans="1:46" ht="15.75" hidden="1" thickBot="1">
      <c r="A46" s="15"/>
      <c r="C46" s="19" t="str">
        <f t="shared" si="3"/>
        <v/>
      </c>
      <c r="D46" s="38" t="s">
        <v>154</v>
      </c>
      <c r="H46" s="1" t="str">
        <f>IF($AS46=0,"ERROR","")</f>
        <v/>
      </c>
      <c r="K46" s="30">
        <v>1</v>
      </c>
      <c r="L46" s="1" t="s">
        <v>19</v>
      </c>
      <c r="Z46" s="30">
        <v>1</v>
      </c>
      <c r="AA46" s="1" t="s">
        <v>18</v>
      </c>
      <c r="AI46" s="27"/>
      <c r="AJ46" s="27"/>
      <c r="AK46" s="27"/>
      <c r="AL46" s="27">
        <f t="shared" si="4"/>
        <v>0</v>
      </c>
      <c r="AM46" s="34" t="str" cm="1">
        <f t="array" ref="AM46">IFERROR(_xlfn.IFS($AS46=0,"-",$AS46=1,"Q"),"")</f>
        <v>Q</v>
      </c>
      <c r="AO46" s="17"/>
      <c r="AP46" s="1" t="str">
        <f>IF($K$46=TRUE,"Q"," ")</f>
        <v xml:space="preserve"> </v>
      </c>
      <c r="AS46" s="35">
        <v>1</v>
      </c>
      <c r="AT46" s="35"/>
    </row>
    <row r="47" spans="1:46" ht="15.75" hidden="1" thickBot="1">
      <c r="A47" s="15"/>
      <c r="C47" s="19" t="str">
        <f t="shared" si="3"/>
        <v/>
      </c>
      <c r="D47" s="38" t="s">
        <v>134</v>
      </c>
      <c r="H47" s="1" t="str">
        <f>IF($AS47=0,"ERROR","")</f>
        <v/>
      </c>
      <c r="K47" s="30">
        <v>1</v>
      </c>
      <c r="L47" s="1" t="s">
        <v>146</v>
      </c>
      <c r="P47" s="30">
        <v>1</v>
      </c>
      <c r="Q47" s="1" t="s">
        <v>147</v>
      </c>
      <c r="S47" s="1" t="s">
        <v>177</v>
      </c>
      <c r="T47" s="32"/>
      <c r="AA47" s="32"/>
      <c r="AG47" s="32"/>
      <c r="AI47" s="27"/>
      <c r="AJ47" s="27"/>
      <c r="AK47" s="27"/>
      <c r="AL47" s="27">
        <f t="shared" si="4"/>
        <v>0</v>
      </c>
      <c r="AM47" s="34" t="str" cm="1">
        <f t="array" ref="AM47">IFERROR(_xlfn.IFS($AS47=0,"-",$AS47=1,"R"),"")</f>
        <v>R</v>
      </c>
      <c r="AO47" s="17"/>
      <c r="AP47" s="1" t="str">
        <f>IF($K$47=TRUE,"R"," ")</f>
        <v xml:space="preserve"> </v>
      </c>
      <c r="AS47" s="35">
        <v>1</v>
      </c>
      <c r="AT47" s="35"/>
    </row>
    <row r="48" spans="1:46" hidden="1">
      <c r="A48" s="15"/>
      <c r="AI48" s="27"/>
      <c r="AJ48" s="27"/>
      <c r="AK48" s="27"/>
      <c r="AL48" s="27"/>
      <c r="AM48" s="27"/>
      <c r="AO48" s="17"/>
      <c r="AS48" s="35"/>
      <c r="AT48" s="35"/>
    </row>
    <row r="49" spans="1:46">
      <c r="A49" s="79"/>
      <c r="B49" s="80"/>
      <c r="C49" s="81" t="s">
        <v>155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2"/>
      <c r="AJ49" s="82"/>
      <c r="AK49" s="82"/>
      <c r="AL49" s="80"/>
      <c r="AM49" s="82"/>
      <c r="AN49" s="80"/>
      <c r="AO49" s="83"/>
      <c r="AS49" s="35" t="str">
        <f>CONCATENATE(AM23,AM25,AM28,AM29,AM32,"BB-",AM42,AM43,AM44,AM45,AM46,AM47)</f>
        <v>MMP5-1BB-QR</v>
      </c>
      <c r="AT49" s="35">
        <f>SUM(AT25:AT41)</f>
        <v>0</v>
      </c>
    </row>
    <row r="50" spans="1:46">
      <c r="A50" s="15"/>
      <c r="D50" s="1" t="s">
        <v>156</v>
      </c>
      <c r="M50" s="1" t="s">
        <v>157</v>
      </c>
      <c r="S50" s="1" t="s">
        <v>163</v>
      </c>
      <c r="X50" s="1" t="s">
        <v>164</v>
      </c>
      <c r="AC50" s="1" t="s">
        <v>161</v>
      </c>
      <c r="AF50" s="31"/>
      <c r="AG50" s="31"/>
      <c r="AH50" s="31" t="s">
        <v>205</v>
      </c>
      <c r="AI50" s="31"/>
      <c r="AJ50" s="31"/>
      <c r="AK50" s="27"/>
      <c r="AL50" s="27"/>
      <c r="AM50" s="27"/>
      <c r="AN50" s="29"/>
      <c r="AO50" s="17"/>
    </row>
    <row r="51" spans="1:46" s="2" customFormat="1" ht="15.75">
      <c r="A51" s="41"/>
      <c r="D51" s="128" t="str">
        <f>SUBSTITUTE(AS49," ","")</f>
        <v>MMP5-1BB-QR</v>
      </c>
      <c r="E51" s="128"/>
      <c r="F51" s="128"/>
      <c r="G51" s="128"/>
      <c r="H51" s="128"/>
      <c r="I51" s="128"/>
      <c r="J51" s="128"/>
      <c r="K51" s="128"/>
      <c r="L51" s="42"/>
      <c r="M51" s="42" t="str">
        <f>IFERROR(VLOOKUP($D$51,'PN List'!$B$4:$O$51,2,FALSE),"---")</f>
        <v>---</v>
      </c>
      <c r="N51" s="42"/>
      <c r="R51" s="130" t="str">
        <f>IFERROR(VLOOKUP($D$51,'PN List'!$B$4:$O$51,12,FALSE),"0")</f>
        <v>0</v>
      </c>
      <c r="S51" s="130"/>
      <c r="T51" s="130"/>
      <c r="U51" s="43" t="s">
        <v>204</v>
      </c>
      <c r="W51" s="130">
        <f>IFERROR(VLOOKUP($D$51,'PN List'!$B$4:$O$51,13,FALSE),0)</f>
        <v>0</v>
      </c>
      <c r="X51" s="130"/>
      <c r="Y51" s="130"/>
      <c r="Z51" s="43" t="s">
        <v>204</v>
      </c>
      <c r="AC51" s="131">
        <f>IFERROR(VLOOKUP($D$51,'PN List'!$B$4:$O$51,14,FALSE),0)</f>
        <v>0</v>
      </c>
      <c r="AD51" s="131"/>
      <c r="AE51" s="43" t="s">
        <v>162</v>
      </c>
      <c r="AF51" s="27"/>
      <c r="AG51" s="27"/>
      <c r="AH51" s="126">
        <v>12</v>
      </c>
      <c r="AI51" s="126"/>
      <c r="AJ51" s="44" t="s">
        <v>70</v>
      </c>
      <c r="AK51" s="27"/>
      <c r="AL51" s="27"/>
      <c r="AM51" s="27"/>
      <c r="AN51" s="27"/>
      <c r="AO51" s="45"/>
    </row>
    <row r="52" spans="1:46" s="2" customFormat="1">
      <c r="A52" s="41"/>
      <c r="D52" s="2" t="str">
        <f>IF(AT49&lt;4,"Please check * item(s).",IF(M51="---","Not Available",""))</f>
        <v>Please check * item(s).</v>
      </c>
      <c r="R52" s="46" t="s">
        <v>165</v>
      </c>
      <c r="S52" s="129">
        <f>CONVERT(R51,"N","lbf")</f>
        <v>0</v>
      </c>
      <c r="T52" s="129"/>
      <c r="U52" s="47" t="s">
        <v>203</v>
      </c>
      <c r="W52" s="46" t="s">
        <v>165</v>
      </c>
      <c r="X52" s="129">
        <f>CONVERT(W51,"N","lbf")</f>
        <v>0</v>
      </c>
      <c r="Y52" s="129"/>
      <c r="Z52" s="47" t="s">
        <v>203</v>
      </c>
      <c r="AI52" s="27"/>
      <c r="AJ52" s="27"/>
      <c r="AK52" s="27"/>
      <c r="AL52" s="27"/>
      <c r="AM52" s="27"/>
      <c r="AN52" s="27"/>
      <c r="AO52" s="45"/>
    </row>
    <row r="53" spans="1:46" s="27" customFormat="1">
      <c r="A53" s="48"/>
      <c r="M53" s="27" t="s">
        <v>206</v>
      </c>
      <c r="R53" s="40"/>
      <c r="S53" s="49"/>
      <c r="T53" s="49"/>
      <c r="U53" s="47"/>
      <c r="W53" s="40"/>
      <c r="X53" s="49"/>
      <c r="Y53" s="49"/>
      <c r="Z53" s="47"/>
      <c r="AN53" s="29"/>
      <c r="AO53" s="50"/>
    </row>
    <row r="54" spans="1:46" s="27" customFormat="1">
      <c r="A54" s="48"/>
      <c r="M54" s="116">
        <v>-32</v>
      </c>
      <c r="N54" s="116"/>
      <c r="O54" s="52" t="s">
        <v>207</v>
      </c>
      <c r="P54" s="37" t="s">
        <v>208</v>
      </c>
      <c r="Q54" s="116">
        <v>50</v>
      </c>
      <c r="R54" s="116"/>
      <c r="S54" s="52" t="s">
        <v>207</v>
      </c>
      <c r="T54" s="49"/>
      <c r="U54" s="47"/>
      <c r="W54" s="40"/>
      <c r="X54" s="49"/>
      <c r="Y54" s="49"/>
      <c r="Z54" s="47"/>
      <c r="AN54" s="29"/>
      <c r="AO54" s="50"/>
    </row>
    <row r="55" spans="1:46" s="27" customFormat="1" ht="16.5">
      <c r="A55" s="48"/>
      <c r="M55" s="104">
        <f>M54*1.8+32</f>
        <v>-25.6</v>
      </c>
      <c r="N55" s="104"/>
      <c r="O55" s="53" t="s">
        <v>209</v>
      </c>
      <c r="P55" s="27" t="s">
        <v>208</v>
      </c>
      <c r="Q55" s="104">
        <f>Q54*1.8+32</f>
        <v>122</v>
      </c>
      <c r="R55" s="104"/>
      <c r="S55" s="53" t="s">
        <v>209</v>
      </c>
      <c r="T55" s="49"/>
      <c r="U55" s="47"/>
      <c r="W55" s="40"/>
      <c r="X55" s="49"/>
      <c r="Y55" s="49"/>
      <c r="Z55" s="47"/>
      <c r="AN55" s="29"/>
      <c r="AO55" s="50"/>
    </row>
    <row r="56" spans="1:46" s="2" customFormat="1" ht="15.75" thickBot="1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6"/>
      <c r="AJ56" s="56"/>
      <c r="AK56" s="56"/>
      <c r="AL56" s="56"/>
      <c r="AM56" s="56"/>
      <c r="AN56" s="57"/>
      <c r="AO56" s="58"/>
    </row>
    <row r="57" spans="1:46" ht="15.75" thickTop="1">
      <c r="AO57" s="133" t="s">
        <v>245</v>
      </c>
    </row>
    <row r="60" spans="1:46">
      <c r="H60" s="25"/>
      <c r="I60" s="25"/>
    </row>
    <row r="63" spans="1:46">
      <c r="K63" s="25"/>
      <c r="L63" s="25"/>
      <c r="M63" s="59"/>
      <c r="T63" s="32"/>
      <c r="U63" s="25"/>
      <c r="V63" s="25"/>
      <c r="W63" s="25"/>
      <c r="AD63" s="25"/>
      <c r="AE63" s="25"/>
      <c r="AG63" s="60"/>
      <c r="AH63" s="25"/>
      <c r="AI63" s="25"/>
    </row>
  </sheetData>
  <sheetProtection algorithmName="SHA-512" hashValue="8jcTuxrEv5RKTAx7lJIkdzlh7kJN+xeBtouBti64StrZvqg9LgEkK17h2cBm8hWIW1H25qYIfg5cXL+B4dO6eQ==" saltValue="3D/nGJ22nZp89NseNkm/qg==" spinCount="100000" sheet="1" selectLockedCells="1"/>
  <mergeCells count="22">
    <mergeCell ref="W51:Y51"/>
    <mergeCell ref="Q54:R54"/>
    <mergeCell ref="X18:AM21"/>
    <mergeCell ref="AH51:AI51"/>
    <mergeCell ref="AC51:AD51"/>
    <mergeCell ref="X52:Y52"/>
    <mergeCell ref="X28:Z28"/>
    <mergeCell ref="Q55:R55"/>
    <mergeCell ref="M55:N55"/>
    <mergeCell ref="M54:N54"/>
    <mergeCell ref="G18:S19"/>
    <mergeCell ref="G6:V7"/>
    <mergeCell ref="N20:Q21"/>
    <mergeCell ref="G20:J21"/>
    <mergeCell ref="O13:V14"/>
    <mergeCell ref="G13:L14"/>
    <mergeCell ref="O11:V12"/>
    <mergeCell ref="G11:L12"/>
    <mergeCell ref="G8:V9"/>
    <mergeCell ref="D51:K51"/>
    <mergeCell ref="S52:T52"/>
    <mergeCell ref="R51:T51"/>
  </mergeCells>
  <phoneticPr fontId="1"/>
  <conditionalFormatting sqref="C25">
    <cfRule type="containsText" dxfId="19" priority="51" operator="containsText" text="*">
      <formula>NOT(ISERROR(SEARCH("*",C25)))</formula>
    </cfRule>
  </conditionalFormatting>
  <conditionalFormatting sqref="C28:C29">
    <cfRule type="containsText" dxfId="18" priority="38" operator="containsText" text="*">
      <formula>NOT(ISERROR(SEARCH("*",C28)))</formula>
    </cfRule>
  </conditionalFormatting>
  <conditionalFormatting sqref="C32">
    <cfRule type="containsText" dxfId="17" priority="37" operator="containsText" text="*">
      <formula>NOT(ISERROR(SEARCH("*",C32)))</formula>
    </cfRule>
  </conditionalFormatting>
  <conditionalFormatting sqref="C35">
    <cfRule type="containsText" dxfId="16" priority="36" operator="containsText" text="*">
      <formula>NOT(ISERROR(SEARCH("*",C35)))</formula>
    </cfRule>
  </conditionalFormatting>
  <conditionalFormatting sqref="C42:C47">
    <cfRule type="containsText" dxfId="15" priority="30" operator="containsText" text="*">
      <formula>NOT(ISERROR(SEARCH("*",C42)))</formula>
    </cfRule>
  </conditionalFormatting>
  <conditionalFormatting sqref="D26">
    <cfRule type="containsText" dxfId="14" priority="9" operator="containsText" text="select">
      <formula>NOT(ISERROR(SEARCH("select",D26)))</formula>
    </cfRule>
  </conditionalFormatting>
  <conditionalFormatting sqref="D30">
    <cfRule type="containsText" dxfId="13" priority="10" operator="containsText" text="select">
      <formula>NOT(ISERROR(SEARCH("select",D30)))</formula>
    </cfRule>
  </conditionalFormatting>
  <conditionalFormatting sqref="D33">
    <cfRule type="containsText" dxfId="12" priority="11" operator="containsText" text="select">
      <formula>NOT(ISERROR(SEARCH("select",D33)))</formula>
    </cfRule>
  </conditionalFormatting>
  <conditionalFormatting sqref="D37">
    <cfRule type="containsText" dxfId="11" priority="12" operator="containsText" text="select">
      <formula>NOT(ISERROR(SEARCH("select",D37)))</formula>
    </cfRule>
  </conditionalFormatting>
  <conditionalFormatting sqref="D52">
    <cfRule type="containsText" dxfId="10" priority="3" operator="containsText" text="available">
      <formula>NOT(ISERROR(SEARCH("available",D52)))</formula>
    </cfRule>
    <cfRule type="containsText" dxfId="9" priority="4" operator="containsText" text="item">
      <formula>NOT(ISERROR(SEARCH("item",D52)))</formula>
    </cfRule>
    <cfRule type="containsText" dxfId="8" priority="5" operator="containsText" text="ERROR">
      <formula>NOT(ISERROR(SEARCH("ERROR",D52)))</formula>
    </cfRule>
  </conditionalFormatting>
  <conditionalFormatting sqref="D53:D55">
    <cfRule type="containsText" dxfId="7" priority="6" operator="containsText" text="contact">
      <formula>NOT(ISERROR(SEARCH("contact",D53)))</formula>
    </cfRule>
    <cfRule type="containsText" dxfId="6" priority="7" operator="containsText" text="item">
      <formula>NOT(ISERROR(SEARCH("item",D53)))</formula>
    </cfRule>
    <cfRule type="containsText" dxfId="5" priority="8" operator="containsText" text="ERROR">
      <formula>NOT(ISERROR(SEARCH("ERROR",D53)))</formula>
    </cfRule>
  </conditionalFormatting>
  <conditionalFormatting sqref="F28">
    <cfRule type="containsText" dxfId="4" priority="21" operator="containsText" text="ERROR">
      <formula>NOT(ISERROR(SEARCH("ERROR",F28)))</formula>
    </cfRule>
  </conditionalFormatting>
  <conditionalFormatting sqref="G45:H45">
    <cfRule type="containsText" dxfId="3" priority="17" operator="containsText" text="ERROR">
      <formula>NOT(ISERROR(SEARCH("ERROR",G45)))</formula>
    </cfRule>
  </conditionalFormatting>
  <conditionalFormatting sqref="G20:J21 N20:Q21">
    <cfRule type="expression" dxfId="2" priority="1">
      <formula>IF($G$20+$N$20=0,TRUE,FALSE)</formula>
    </cfRule>
  </conditionalFormatting>
  <conditionalFormatting sqref="G6:V9 G11:L14 O11:V14 G18:S19">
    <cfRule type="containsBlanks" dxfId="1" priority="2">
      <formula>LEN(TRIM(G6))=0</formula>
    </cfRule>
  </conditionalFormatting>
  <conditionalFormatting sqref="H46:H47">
    <cfRule type="containsText" dxfId="0" priority="13" operator="containsText" text="ERROR">
      <formula>NOT(ISERROR(SEARCH("ERROR",H46)))</formula>
    </cfRule>
  </conditionalFormatting>
  <pageMargins left="0.25" right="0.25" top="0.75" bottom="0.7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71" r:id="rId4" name="Option Button 79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5" name="Group Box 126">
              <controlPr defaultSize="0" autoFill="0" autoPict="0">
                <anchor moveWithCells="1">
                  <from>
                    <xdr:col>9</xdr:col>
                    <xdr:colOff>238125</xdr:colOff>
                    <xdr:row>24</xdr:row>
                    <xdr:rowOff>0</xdr:rowOff>
                  </from>
                  <to>
                    <xdr:col>30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6" name="Option Button 138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7" name="Option Button 147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11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8" name="Option Button 148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0</xdr:rowOff>
                  </from>
                  <to>
                    <xdr:col>16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9" name="Option Button 149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0</xdr:rowOff>
                  </from>
                  <to>
                    <xdr:col>21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0" name="Option Button 150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11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1" name="Option Button 15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2" name="Option Button 152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0</xdr:rowOff>
                  </from>
                  <to>
                    <xdr:col>21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" name="Option Button 153">
              <controlPr defaultSize="0" autoFill="0" autoLine="0" autoPict="0">
                <anchor moveWithCells="1">
                  <from>
                    <xdr:col>25</xdr:col>
                    <xdr:colOff>0</xdr:colOff>
                    <xdr:row>31</xdr:row>
                    <xdr:rowOff>0</xdr:rowOff>
                  </from>
                  <to>
                    <xdr:col>26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4" name="Option Button 154">
              <controlPr defaultSize="0" autoFill="0" autoLine="0" autoPict="0">
                <anchor moveWithCells="1">
                  <from>
                    <xdr:col>30</xdr:col>
                    <xdr:colOff>0</xdr:colOff>
                    <xdr:row>31</xdr:row>
                    <xdr:rowOff>0</xdr:rowOff>
                  </from>
                  <to>
                    <xdr:col>31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" name="Option Button 155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6" name="Option Button 156">
              <controlPr defaultSize="0" autoFill="0" autoLine="0" autoPict="0">
                <anchor moveWithCells="1">
                  <from>
                    <xdr:col>19</xdr:col>
                    <xdr:colOff>238125</xdr:colOff>
                    <xdr:row>34</xdr:row>
                    <xdr:rowOff>0</xdr:rowOff>
                  </from>
                  <to>
                    <xdr:col>21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7" name="Group Box 169">
              <controlPr defaultSize="0" autoFill="0" autoPict="0">
                <anchor moveWithCells="1">
                  <from>
                    <xdr:col>9</xdr:col>
                    <xdr:colOff>238125</xdr:colOff>
                    <xdr:row>27</xdr:row>
                    <xdr:rowOff>0</xdr:rowOff>
                  </from>
                  <to>
                    <xdr:col>30</xdr:col>
                    <xdr:colOff>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8" name="Group Box 171">
              <controlPr defaultSize="0" autoFill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30</xdr:col>
                    <xdr:colOff>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9" name="Group Box 172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34</xdr:col>
                    <xdr:colOff>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20" name="Group Box 173">
              <controlPr defaultSize="0" autoFill="0" autoPict="0">
                <anchor moveWithCells="1">
                  <from>
                    <xdr:col>10</xdr:col>
                    <xdr:colOff>0</xdr:colOff>
                    <xdr:row>34</xdr:row>
                    <xdr:rowOff>0</xdr:rowOff>
                  </from>
                  <to>
                    <xdr:col>26</xdr:col>
                    <xdr:colOff>0</xdr:colOff>
                    <xdr:row>35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58530-414F-4E1C-B6B7-69B6BFEE00BD}">
  <sheetPr codeName="Sheet2"/>
  <dimension ref="A1:AI51"/>
  <sheetViews>
    <sheetView topLeftCell="J1" zoomScaleNormal="100" workbookViewId="0">
      <selection activeCell="F6" sqref="F6"/>
    </sheetView>
  </sheetViews>
  <sheetFormatPr defaultColWidth="9" defaultRowHeight="15"/>
  <cols>
    <col min="1" max="1" width="9" style="2"/>
    <col min="2" max="2" width="21" style="2" bestFit="1" customWidth="1"/>
    <col min="3" max="3" width="12.75" style="2" bestFit="1" customWidth="1"/>
    <col min="4" max="15" width="9" style="2"/>
    <col min="16" max="16" width="1.625" style="2" customWidth="1"/>
    <col min="17" max="16384" width="9" style="2"/>
  </cols>
  <sheetData>
    <row r="1" spans="1:3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/>
      <c r="Q1" s="1" t="s">
        <v>212</v>
      </c>
      <c r="R1" s="1" t="s">
        <v>213</v>
      </c>
      <c r="S1" s="1"/>
      <c r="T1" s="1"/>
    </row>
    <row r="2" spans="1:35">
      <c r="D2" s="2" t="s">
        <v>69</v>
      </c>
      <c r="E2" s="2" t="s">
        <v>71</v>
      </c>
      <c r="F2" s="2" t="s">
        <v>73</v>
      </c>
      <c r="G2" s="2" t="s">
        <v>74</v>
      </c>
      <c r="H2" s="2" t="s">
        <v>74</v>
      </c>
      <c r="I2" s="2" t="s">
        <v>77</v>
      </c>
      <c r="J2" s="2" t="s">
        <v>78</v>
      </c>
      <c r="K2" s="2" t="s">
        <v>79</v>
      </c>
      <c r="L2" s="2" t="s">
        <v>80</v>
      </c>
      <c r="M2" s="1" t="s">
        <v>158</v>
      </c>
      <c r="N2" s="1" t="s">
        <v>159</v>
      </c>
      <c r="O2" s="1" t="s">
        <v>161</v>
      </c>
      <c r="P2" s="1"/>
      <c r="Q2" s="1" t="s">
        <v>158</v>
      </c>
      <c r="R2" s="1" t="s">
        <v>159</v>
      </c>
      <c r="S2" s="1"/>
      <c r="T2" s="1"/>
      <c r="V2" s="2" t="s">
        <v>178</v>
      </c>
    </row>
    <row r="3" spans="1:35">
      <c r="D3" s="2" t="s">
        <v>68</v>
      </c>
      <c r="E3" s="2" t="s">
        <v>70</v>
      </c>
      <c r="F3" s="2" t="s">
        <v>72</v>
      </c>
      <c r="G3" s="2" t="s">
        <v>75</v>
      </c>
      <c r="H3" s="2" t="s">
        <v>82</v>
      </c>
      <c r="I3" s="2" t="s">
        <v>72</v>
      </c>
      <c r="J3" s="2" t="s">
        <v>72</v>
      </c>
      <c r="K3" s="2" t="s">
        <v>72</v>
      </c>
      <c r="L3" s="2" t="s">
        <v>75</v>
      </c>
      <c r="M3" s="1" t="s">
        <v>160</v>
      </c>
      <c r="N3" s="1" t="s">
        <v>160</v>
      </c>
      <c r="O3" s="1" t="s">
        <v>162</v>
      </c>
      <c r="P3" s="1"/>
      <c r="Q3" s="1" t="s">
        <v>160</v>
      </c>
      <c r="R3" s="1" t="s">
        <v>160</v>
      </c>
      <c r="S3" s="1"/>
      <c r="T3" s="1"/>
      <c r="Y3" s="2" t="s">
        <v>180</v>
      </c>
    </row>
    <row r="4" spans="1:35">
      <c r="A4" s="2">
        <v>1</v>
      </c>
      <c r="B4" s="2" t="s">
        <v>44</v>
      </c>
      <c r="C4" s="2" t="s">
        <v>20</v>
      </c>
      <c r="D4" s="2">
        <v>4.0999999999999996</v>
      </c>
      <c r="E4" s="2">
        <v>12</v>
      </c>
      <c r="F4" s="2">
        <v>34</v>
      </c>
      <c r="G4" s="2" t="s">
        <v>76</v>
      </c>
      <c r="H4" s="3" t="s">
        <v>83</v>
      </c>
      <c r="I4" s="2">
        <v>150</v>
      </c>
      <c r="J4" s="2">
        <v>0.8</v>
      </c>
      <c r="K4" s="2">
        <v>0.8</v>
      </c>
      <c r="L4" s="2" t="s">
        <v>81</v>
      </c>
      <c r="M4" s="8">
        <f>Q4*1000</f>
        <v>3000</v>
      </c>
      <c r="N4" s="8">
        <f>R4*1000</f>
        <v>2000</v>
      </c>
      <c r="O4" s="1">
        <v>25</v>
      </c>
      <c r="P4" s="1"/>
      <c r="Q4" s="4">
        <v>3</v>
      </c>
      <c r="R4" s="4">
        <v>2</v>
      </c>
      <c r="S4" s="1"/>
      <c r="T4" s="1"/>
      <c r="Y4" s="2">
        <v>1</v>
      </c>
      <c r="Z4" s="2">
        <v>2</v>
      </c>
    </row>
    <row r="5" spans="1:35">
      <c r="A5" s="2">
        <v>2</v>
      </c>
      <c r="B5" s="2" t="s">
        <v>45</v>
      </c>
      <c r="C5" s="2" t="s">
        <v>21</v>
      </c>
      <c r="D5" s="2">
        <v>7.1</v>
      </c>
      <c r="E5" s="2">
        <v>12</v>
      </c>
      <c r="F5" s="2">
        <v>34</v>
      </c>
      <c r="G5" s="2" t="s">
        <v>76</v>
      </c>
      <c r="H5" s="3" t="s">
        <v>83</v>
      </c>
      <c r="I5" s="2">
        <v>150</v>
      </c>
      <c r="J5" s="2">
        <v>0.8</v>
      </c>
      <c r="K5" s="2">
        <v>0.8</v>
      </c>
      <c r="L5" s="2" t="s">
        <v>81</v>
      </c>
      <c r="M5" s="8">
        <f t="shared" ref="M5:M51" si="0">Q5*1000</f>
        <v>5800</v>
      </c>
      <c r="N5" s="8">
        <f t="shared" ref="N5:N51" si="1">R5*1000</f>
        <v>3800</v>
      </c>
      <c r="O5" s="1">
        <v>40.799999999999997</v>
      </c>
      <c r="P5" s="1"/>
      <c r="Q5" s="4">
        <v>5.8</v>
      </c>
      <c r="R5" s="4">
        <v>3.8</v>
      </c>
      <c r="S5" s="1"/>
      <c r="T5" s="1"/>
      <c r="Y5" s="2" t="s">
        <v>179</v>
      </c>
      <c r="Z5" s="2">
        <v>90</v>
      </c>
    </row>
    <row r="6" spans="1:35">
      <c r="A6" s="2">
        <v>3</v>
      </c>
      <c r="B6" s="2" t="s">
        <v>46</v>
      </c>
      <c r="C6" s="2" t="s">
        <v>22</v>
      </c>
      <c r="D6" s="2">
        <v>4.0999999999999996</v>
      </c>
      <c r="E6" s="2">
        <v>12</v>
      </c>
      <c r="F6" s="2">
        <v>34</v>
      </c>
      <c r="G6" s="2">
        <v>90</v>
      </c>
      <c r="H6" s="3" t="s">
        <v>83</v>
      </c>
      <c r="I6" s="2">
        <v>150</v>
      </c>
      <c r="J6" s="2">
        <v>0.8</v>
      </c>
      <c r="K6" s="2">
        <v>0.8</v>
      </c>
      <c r="L6" s="2" t="s">
        <v>81</v>
      </c>
      <c r="M6" s="8">
        <f t="shared" si="0"/>
        <v>3000</v>
      </c>
      <c r="N6" s="8">
        <f t="shared" si="1"/>
        <v>2000</v>
      </c>
      <c r="O6" s="1">
        <v>25</v>
      </c>
      <c r="P6" s="1"/>
      <c r="Q6" s="4">
        <v>3</v>
      </c>
      <c r="R6" s="4">
        <v>2</v>
      </c>
      <c r="S6" s="1"/>
      <c r="T6" s="1"/>
      <c r="V6" s="2" t="s">
        <v>73</v>
      </c>
      <c r="W6" s="2">
        <v>1</v>
      </c>
      <c r="X6" s="2">
        <v>34</v>
      </c>
      <c r="Y6" s="2" t="s">
        <v>181</v>
      </c>
      <c r="Z6" s="2" t="s">
        <v>182</v>
      </c>
    </row>
    <row r="7" spans="1:35">
      <c r="A7" s="2">
        <v>4</v>
      </c>
      <c r="B7" s="2" t="s">
        <v>47</v>
      </c>
      <c r="C7" s="2" t="s">
        <v>23</v>
      </c>
      <c r="D7" s="2">
        <v>7.1</v>
      </c>
      <c r="E7" s="2">
        <v>12</v>
      </c>
      <c r="F7" s="2">
        <v>34</v>
      </c>
      <c r="G7" s="2">
        <v>90</v>
      </c>
      <c r="H7" s="3" t="s">
        <v>83</v>
      </c>
      <c r="I7" s="2">
        <v>150</v>
      </c>
      <c r="J7" s="2">
        <v>0.8</v>
      </c>
      <c r="K7" s="2">
        <v>0.8</v>
      </c>
      <c r="L7" s="2" t="s">
        <v>81</v>
      </c>
      <c r="M7" s="8">
        <f t="shared" si="0"/>
        <v>5800</v>
      </c>
      <c r="N7" s="8">
        <f t="shared" si="1"/>
        <v>3800</v>
      </c>
      <c r="O7" s="1">
        <v>40.799999999999997</v>
      </c>
      <c r="P7" s="1"/>
      <c r="Q7" s="4">
        <v>5.8</v>
      </c>
      <c r="R7" s="4">
        <v>3.8</v>
      </c>
      <c r="S7" s="1"/>
      <c r="T7" s="1"/>
      <c r="W7" s="2">
        <v>2</v>
      </c>
      <c r="X7" s="2">
        <v>40</v>
      </c>
      <c r="Y7" s="2" t="s">
        <v>183</v>
      </c>
      <c r="Z7" s="2" t="s">
        <v>184</v>
      </c>
    </row>
    <row r="8" spans="1:35">
      <c r="A8" s="2">
        <v>5</v>
      </c>
      <c r="B8" s="2" t="s">
        <v>48</v>
      </c>
      <c r="C8" s="2" t="s">
        <v>24</v>
      </c>
      <c r="D8" s="2">
        <v>4.0999999999999996</v>
      </c>
      <c r="E8" s="2">
        <v>12</v>
      </c>
      <c r="F8" s="2">
        <v>34</v>
      </c>
      <c r="G8" s="2" t="s">
        <v>76</v>
      </c>
      <c r="H8" s="3" t="s">
        <v>83</v>
      </c>
      <c r="I8" s="2">
        <v>200</v>
      </c>
      <c r="J8" s="2">
        <v>0.8</v>
      </c>
      <c r="K8" s="2">
        <v>0.8</v>
      </c>
      <c r="L8" s="2" t="s">
        <v>81</v>
      </c>
      <c r="M8" s="8">
        <f t="shared" si="0"/>
        <v>3000</v>
      </c>
      <c r="N8" s="8">
        <f t="shared" si="1"/>
        <v>2000</v>
      </c>
      <c r="O8" s="1">
        <v>25</v>
      </c>
      <c r="P8" s="1"/>
      <c r="Q8" s="4">
        <v>3</v>
      </c>
      <c r="R8" s="4">
        <v>2</v>
      </c>
      <c r="S8" s="1"/>
      <c r="T8" s="1"/>
      <c r="W8" s="2">
        <v>3</v>
      </c>
      <c r="X8" s="2">
        <v>46</v>
      </c>
      <c r="Y8" s="2" t="s">
        <v>185</v>
      </c>
      <c r="Z8" s="2" t="s">
        <v>186</v>
      </c>
    </row>
    <row r="9" spans="1:35">
      <c r="A9" s="2">
        <v>6</v>
      </c>
      <c r="B9" s="2" t="s">
        <v>49</v>
      </c>
      <c r="C9" s="2" t="s">
        <v>25</v>
      </c>
      <c r="D9" s="2">
        <v>7.1</v>
      </c>
      <c r="E9" s="2">
        <v>12</v>
      </c>
      <c r="F9" s="2">
        <v>34</v>
      </c>
      <c r="G9" s="2" t="s">
        <v>76</v>
      </c>
      <c r="H9" s="3" t="s">
        <v>83</v>
      </c>
      <c r="I9" s="2">
        <v>200</v>
      </c>
      <c r="J9" s="2">
        <v>0.8</v>
      </c>
      <c r="K9" s="2">
        <v>0.8</v>
      </c>
      <c r="L9" s="2" t="s">
        <v>81</v>
      </c>
      <c r="M9" s="8">
        <f t="shared" si="0"/>
        <v>5800</v>
      </c>
      <c r="N9" s="8">
        <f t="shared" si="1"/>
        <v>3800</v>
      </c>
      <c r="O9" s="1">
        <v>40.799999999999997</v>
      </c>
      <c r="P9" s="1"/>
      <c r="Q9" s="4">
        <v>5.8</v>
      </c>
      <c r="R9" s="4">
        <v>3.8</v>
      </c>
      <c r="S9" s="1"/>
      <c r="T9" s="1"/>
    </row>
    <row r="10" spans="1:35">
      <c r="A10" s="2">
        <v>7</v>
      </c>
      <c r="B10" s="2" t="s">
        <v>50</v>
      </c>
      <c r="C10" s="2" t="s">
        <v>26</v>
      </c>
      <c r="D10" s="2">
        <v>4.0999999999999996</v>
      </c>
      <c r="E10" s="2">
        <v>12</v>
      </c>
      <c r="F10" s="2">
        <v>34</v>
      </c>
      <c r="G10" s="2">
        <v>90</v>
      </c>
      <c r="H10" s="3" t="s">
        <v>83</v>
      </c>
      <c r="I10" s="2">
        <v>200</v>
      </c>
      <c r="J10" s="2">
        <v>0.8</v>
      </c>
      <c r="K10" s="2">
        <v>0.8</v>
      </c>
      <c r="L10" s="2" t="s">
        <v>81</v>
      </c>
      <c r="M10" s="8">
        <f t="shared" si="0"/>
        <v>3000</v>
      </c>
      <c r="N10" s="8">
        <f t="shared" si="1"/>
        <v>2000</v>
      </c>
      <c r="O10" s="1">
        <v>25</v>
      </c>
      <c r="P10" s="1"/>
      <c r="Q10" s="4">
        <v>3</v>
      </c>
      <c r="R10" s="4">
        <v>2</v>
      </c>
      <c r="S10" s="1"/>
      <c r="T10" s="1"/>
    </row>
    <row r="11" spans="1:35" ht="15.75" thickBot="1">
      <c r="A11" s="2">
        <v>8</v>
      </c>
      <c r="B11" s="2" t="s">
        <v>51</v>
      </c>
      <c r="C11" s="2" t="s">
        <v>27</v>
      </c>
      <c r="D11" s="2">
        <v>7.1</v>
      </c>
      <c r="E11" s="2">
        <v>12</v>
      </c>
      <c r="F11" s="2">
        <v>34</v>
      </c>
      <c r="G11" s="2">
        <v>90</v>
      </c>
      <c r="H11" s="3" t="s">
        <v>83</v>
      </c>
      <c r="I11" s="2">
        <v>200</v>
      </c>
      <c r="J11" s="2">
        <v>0.8</v>
      </c>
      <c r="K11" s="2">
        <v>0.8</v>
      </c>
      <c r="L11" s="2" t="s">
        <v>81</v>
      </c>
      <c r="M11" s="8">
        <f t="shared" si="0"/>
        <v>5800</v>
      </c>
      <c r="N11" s="8">
        <f t="shared" si="1"/>
        <v>3800</v>
      </c>
      <c r="O11" s="1">
        <v>40.799999999999997</v>
      </c>
      <c r="P11" s="1"/>
      <c r="Q11" s="4">
        <v>5.8</v>
      </c>
      <c r="R11" s="4">
        <v>3.8</v>
      </c>
      <c r="S11" s="1"/>
      <c r="T11" s="1"/>
      <c r="Z11" s="2" t="e">
        <f>IF('Application Form - AM Bsc'!M25=0,NA(),'Application Form - AM Bsc'!M25)</f>
        <v>#N/A</v>
      </c>
      <c r="AA11" s="2" t="e">
        <f>IF('Application Form - AM Bsc'!T25=0,NA(),'Application Form - AM Bsc'!T25)</f>
        <v>#N/A</v>
      </c>
    </row>
    <row r="12" spans="1:35" ht="15.75" thickBot="1">
      <c r="A12" s="2">
        <v>9</v>
      </c>
      <c r="B12" s="2" t="s">
        <v>52</v>
      </c>
      <c r="C12" s="2" t="s">
        <v>28</v>
      </c>
      <c r="D12" s="2">
        <v>4.0999999999999996</v>
      </c>
      <c r="E12" s="2">
        <v>12</v>
      </c>
      <c r="F12" s="2">
        <v>40</v>
      </c>
      <c r="G12" s="2" t="s">
        <v>76</v>
      </c>
      <c r="H12" s="3" t="s">
        <v>83</v>
      </c>
      <c r="I12" s="2">
        <v>150</v>
      </c>
      <c r="J12" s="2">
        <v>0.8</v>
      </c>
      <c r="K12" s="2">
        <v>0.8</v>
      </c>
      <c r="L12" s="2" t="s">
        <v>81</v>
      </c>
      <c r="M12" s="8">
        <f t="shared" si="0"/>
        <v>4200</v>
      </c>
      <c r="N12" s="8">
        <f t="shared" si="1"/>
        <v>3200</v>
      </c>
      <c r="O12" s="1">
        <v>25</v>
      </c>
      <c r="P12" s="1"/>
      <c r="Q12" s="4">
        <v>4.2</v>
      </c>
      <c r="R12" s="4">
        <v>3.2</v>
      </c>
      <c r="S12" s="1"/>
      <c r="T12" s="1"/>
      <c r="Y12" s="2" t="s">
        <v>204</v>
      </c>
      <c r="Z12" s="9" t="e">
        <f>ROUNDDOWN(IF('Application Form - AM Bsc'!$AS$23=1,'PN List'!Z11,CONVERT(Z11,"lbf","N")),0)</f>
        <v>#N/A</v>
      </c>
      <c r="AA12" s="9" t="e">
        <f>ROUNDDOWN(IF('Application Form - AM Bsc'!$AS$23=1,'PN List'!AA11,CONVERT(AA11,"lbf","N")),0)</f>
        <v>#N/A</v>
      </c>
      <c r="AB12" s="7" t="str">
        <f>IFERROR(VLOOKUP(MAX($Y$13,$AA$13),$V$15:$AC$20,7,FALSE),"")</f>
        <v/>
      </c>
      <c r="AC12" s="6" t="str" cm="1">
        <f t="array" ref="AC12">_xlfn.IFS('Application Form - AM Bsc'!AS35=0,"",'Application Form - AM Bsc'!AS35=1,AC13,'Application Form - AM Bsc'!AS35=2,AD13)</f>
        <v/>
      </c>
    </row>
    <row r="13" spans="1:35">
      <c r="A13" s="2">
        <v>10</v>
      </c>
      <c r="B13" s="2" t="s">
        <v>53</v>
      </c>
      <c r="C13" s="2" t="s">
        <v>29</v>
      </c>
      <c r="D13" s="2">
        <v>7.1</v>
      </c>
      <c r="E13" s="2">
        <v>12</v>
      </c>
      <c r="F13" s="2">
        <v>40</v>
      </c>
      <c r="G13" s="2" t="s">
        <v>76</v>
      </c>
      <c r="H13" s="3" t="s">
        <v>83</v>
      </c>
      <c r="I13" s="2">
        <v>150</v>
      </c>
      <c r="J13" s="2">
        <v>0.8</v>
      </c>
      <c r="K13" s="2">
        <v>0.8</v>
      </c>
      <c r="L13" s="2" t="s">
        <v>81</v>
      </c>
      <c r="M13" s="8">
        <f t="shared" si="0"/>
        <v>8000</v>
      </c>
      <c r="N13" s="8">
        <f t="shared" si="1"/>
        <v>6000</v>
      </c>
      <c r="O13" s="1">
        <v>40.799999999999997</v>
      </c>
      <c r="P13" s="1"/>
      <c r="Q13" s="4">
        <v>8</v>
      </c>
      <c r="R13" s="4">
        <v>6</v>
      </c>
      <c r="S13" s="1"/>
      <c r="T13" s="1"/>
      <c r="Y13" s="2" t="e">
        <f>IF($Z$12&lt;=Z15,V15,IF($Z$12&lt;=Z16,V16,IF($Z$12&lt;=Z17,V17,IF($Z$12&lt;=Z18,V18,IF($Z$12&lt;=Z19,V19,IF($Z$12&lt;=Z20,V20,"NOT AVAILABLE"))))))</f>
        <v>#N/A</v>
      </c>
      <c r="AA13" s="2" t="e">
        <f>IF($AA$12&lt;=AA15,V15,IF($AA$12&lt;=AA16,V16,IF($AA$12&lt;=AA17,V17,IF($AA$12&lt;=AA18,V18,IF($AA$12&lt;=AA19,V19,IF($AA$12&lt;=AA20,V20,NA()))))))</f>
        <v>#N/A</v>
      </c>
      <c r="AC13" s="7" t="str">
        <f>IFERROR(VLOOKUP(MAX($Y$13,$AA$13),$V$15:$AC$20,8,FALSE),"")</f>
        <v/>
      </c>
      <c r="AD13" s="7" t="str">
        <f>IFERROR(VLOOKUP(MAX($Y$13,$AA$13),$V$15:$AD$20,9,FALSE),"")</f>
        <v/>
      </c>
    </row>
    <row r="14" spans="1:35">
      <c r="A14" s="2">
        <v>11</v>
      </c>
      <c r="B14" s="2" t="s">
        <v>54</v>
      </c>
      <c r="C14" s="2" t="s">
        <v>30</v>
      </c>
      <c r="D14" s="2">
        <v>4.0999999999999996</v>
      </c>
      <c r="E14" s="2">
        <v>12</v>
      </c>
      <c r="F14" s="2">
        <v>40</v>
      </c>
      <c r="G14" s="2">
        <v>90</v>
      </c>
      <c r="H14" s="3" t="s">
        <v>83</v>
      </c>
      <c r="I14" s="2">
        <v>150</v>
      </c>
      <c r="J14" s="2">
        <v>0.8</v>
      </c>
      <c r="K14" s="2">
        <v>0.8</v>
      </c>
      <c r="L14" s="2" t="s">
        <v>81</v>
      </c>
      <c r="M14" s="8">
        <f t="shared" si="0"/>
        <v>4200</v>
      </c>
      <c r="N14" s="8">
        <f t="shared" si="1"/>
        <v>3200</v>
      </c>
      <c r="O14" s="1">
        <v>25</v>
      </c>
      <c r="P14" s="1"/>
      <c r="Q14" s="4">
        <v>4.2</v>
      </c>
      <c r="R14" s="4">
        <v>3.2</v>
      </c>
      <c r="S14" s="1"/>
      <c r="T14" s="1"/>
      <c r="V14" s="2" t="s">
        <v>222</v>
      </c>
      <c r="W14" s="5" t="s">
        <v>197</v>
      </c>
      <c r="X14" s="5" t="s">
        <v>198</v>
      </c>
      <c r="Y14" s="5" t="s">
        <v>69</v>
      </c>
      <c r="Z14" s="2" t="s">
        <v>210</v>
      </c>
      <c r="AA14" s="2" t="s">
        <v>211</v>
      </c>
      <c r="AB14" s="2" t="s">
        <v>200</v>
      </c>
      <c r="AC14" s="2" t="s">
        <v>201</v>
      </c>
      <c r="AD14" s="2" t="s">
        <v>199</v>
      </c>
      <c r="AE14" s="2" t="s">
        <v>224</v>
      </c>
      <c r="AF14" s="2" t="s">
        <v>229</v>
      </c>
      <c r="AG14" s="2" t="s">
        <v>230</v>
      </c>
      <c r="AH14" s="2" t="s">
        <v>231</v>
      </c>
      <c r="AI14" s="2" t="s">
        <v>232</v>
      </c>
    </row>
    <row r="15" spans="1:35">
      <c r="A15" s="2">
        <v>12</v>
      </c>
      <c r="B15" s="2" t="s">
        <v>55</v>
      </c>
      <c r="C15" s="2" t="s">
        <v>31</v>
      </c>
      <c r="D15" s="2">
        <v>7.1</v>
      </c>
      <c r="E15" s="2">
        <v>12</v>
      </c>
      <c r="F15" s="2">
        <v>40</v>
      </c>
      <c r="G15" s="2">
        <v>90</v>
      </c>
      <c r="H15" s="3" t="s">
        <v>83</v>
      </c>
      <c r="I15" s="2">
        <v>150</v>
      </c>
      <c r="J15" s="2">
        <v>0.8</v>
      </c>
      <c r="K15" s="2">
        <v>0.8</v>
      </c>
      <c r="L15" s="2" t="s">
        <v>81</v>
      </c>
      <c r="M15" s="8">
        <f t="shared" si="0"/>
        <v>8000</v>
      </c>
      <c r="N15" s="8">
        <f t="shared" si="1"/>
        <v>6000</v>
      </c>
      <c r="O15" s="1">
        <v>40.799999999999997</v>
      </c>
      <c r="P15" s="1"/>
      <c r="Q15" s="4">
        <v>8</v>
      </c>
      <c r="R15" s="4">
        <v>6</v>
      </c>
      <c r="S15" s="1"/>
      <c r="T15" s="1"/>
      <c r="V15" s="2">
        <v>1</v>
      </c>
      <c r="W15" s="2">
        <v>34</v>
      </c>
      <c r="X15" s="2">
        <v>20</v>
      </c>
      <c r="Y15" s="2">
        <v>4.0999999999999996</v>
      </c>
      <c r="Z15" s="2">
        <f>1000*3</f>
        <v>3000</v>
      </c>
      <c r="AA15" s="2">
        <f>1000*2</f>
        <v>2000</v>
      </c>
      <c r="AB15" s="2" t="s">
        <v>190</v>
      </c>
      <c r="AC15" s="2" t="s">
        <v>192</v>
      </c>
      <c r="AD15" s="2" t="s">
        <v>194</v>
      </c>
      <c r="AE15" s="2">
        <v>4</v>
      </c>
      <c r="AF15" s="2">
        <v>2</v>
      </c>
      <c r="AG15" s="2">
        <v>5</v>
      </c>
      <c r="AH15" s="2">
        <v>3</v>
      </c>
      <c r="AI15" s="2">
        <v>6</v>
      </c>
    </row>
    <row r="16" spans="1:35">
      <c r="A16" s="2">
        <v>13</v>
      </c>
      <c r="B16" s="2" t="s">
        <v>56</v>
      </c>
      <c r="C16" s="2" t="s">
        <v>32</v>
      </c>
      <c r="D16" s="2">
        <v>4.0999999999999996</v>
      </c>
      <c r="E16" s="2">
        <v>12</v>
      </c>
      <c r="F16" s="2">
        <v>40</v>
      </c>
      <c r="G16" s="2" t="s">
        <v>76</v>
      </c>
      <c r="H16" s="3" t="s">
        <v>83</v>
      </c>
      <c r="I16" s="2">
        <v>200</v>
      </c>
      <c r="J16" s="2">
        <v>0.8</v>
      </c>
      <c r="K16" s="2">
        <v>0.8</v>
      </c>
      <c r="L16" s="2" t="s">
        <v>81</v>
      </c>
      <c r="M16" s="8">
        <f t="shared" si="0"/>
        <v>4200</v>
      </c>
      <c r="N16" s="8">
        <f t="shared" si="1"/>
        <v>3200</v>
      </c>
      <c r="O16" s="1">
        <v>25</v>
      </c>
      <c r="P16" s="1"/>
      <c r="Q16" s="4">
        <v>4.2</v>
      </c>
      <c r="R16" s="4">
        <v>3.2</v>
      </c>
      <c r="S16" s="1"/>
      <c r="T16" s="1"/>
      <c r="V16" s="2">
        <v>2</v>
      </c>
      <c r="W16" s="2">
        <v>40</v>
      </c>
      <c r="X16" s="2">
        <v>20</v>
      </c>
      <c r="Y16" s="2">
        <v>4.0999999999999996</v>
      </c>
      <c r="Z16" s="2">
        <f>1000*4.2</f>
        <v>4200</v>
      </c>
      <c r="AA16" s="2">
        <f>1000*3.2</f>
        <v>3200</v>
      </c>
      <c r="AB16" s="2" t="s">
        <v>190</v>
      </c>
      <c r="AC16" s="2" t="s">
        <v>193</v>
      </c>
      <c r="AD16" s="2" t="s">
        <v>195</v>
      </c>
      <c r="AE16" s="2">
        <v>5</v>
      </c>
      <c r="AF16" s="2">
        <v>3</v>
      </c>
      <c r="AG16" s="2">
        <v>6</v>
      </c>
      <c r="AH16" s="46" t="s">
        <v>225</v>
      </c>
      <c r="AI16" s="46" t="s">
        <v>225</v>
      </c>
    </row>
    <row r="17" spans="1:35">
      <c r="A17" s="2">
        <v>14</v>
      </c>
      <c r="B17" s="2" t="s">
        <v>57</v>
      </c>
      <c r="C17" s="2" t="s">
        <v>33</v>
      </c>
      <c r="D17" s="2">
        <v>7.1</v>
      </c>
      <c r="E17" s="2">
        <v>12</v>
      </c>
      <c r="F17" s="2">
        <v>40</v>
      </c>
      <c r="G17" s="2" t="s">
        <v>76</v>
      </c>
      <c r="H17" s="3" t="s">
        <v>83</v>
      </c>
      <c r="I17" s="2">
        <v>200</v>
      </c>
      <c r="J17" s="2">
        <v>0.8</v>
      </c>
      <c r="K17" s="2">
        <v>0.8</v>
      </c>
      <c r="L17" s="2" t="s">
        <v>81</v>
      </c>
      <c r="M17" s="8">
        <f t="shared" si="0"/>
        <v>8000</v>
      </c>
      <c r="N17" s="8">
        <f t="shared" si="1"/>
        <v>6000</v>
      </c>
      <c r="O17" s="1">
        <v>40.799999999999997</v>
      </c>
      <c r="P17" s="1"/>
      <c r="Q17" s="4">
        <v>8</v>
      </c>
      <c r="R17" s="4">
        <v>6</v>
      </c>
      <c r="S17" s="1"/>
      <c r="T17" s="1"/>
      <c r="V17" s="2">
        <v>3</v>
      </c>
      <c r="W17" s="2">
        <v>46</v>
      </c>
      <c r="X17" s="2">
        <v>20</v>
      </c>
      <c r="Y17" s="2">
        <v>4.0999999999999996</v>
      </c>
      <c r="Z17" s="2">
        <f>1000*5.6</f>
        <v>5600</v>
      </c>
      <c r="AA17" s="2">
        <f>1000*4.5</f>
        <v>4500</v>
      </c>
      <c r="AB17" s="2" t="s">
        <v>190</v>
      </c>
      <c r="AC17" s="2" t="s">
        <v>191</v>
      </c>
      <c r="AD17" s="2" t="s">
        <v>196</v>
      </c>
      <c r="AE17" s="2">
        <v>6</v>
      </c>
      <c r="AF17" s="46" t="s">
        <v>225</v>
      </c>
      <c r="AG17" s="46" t="s">
        <v>225</v>
      </c>
      <c r="AH17" s="46" t="s">
        <v>225</v>
      </c>
      <c r="AI17" s="46" t="s">
        <v>225</v>
      </c>
    </row>
    <row r="18" spans="1:35">
      <c r="A18" s="2">
        <v>15</v>
      </c>
      <c r="B18" s="2" t="s">
        <v>58</v>
      </c>
      <c r="C18" s="2" t="s">
        <v>34</v>
      </c>
      <c r="D18" s="2">
        <v>4.0999999999999996</v>
      </c>
      <c r="E18" s="2">
        <v>12</v>
      </c>
      <c r="F18" s="2">
        <v>40</v>
      </c>
      <c r="G18" s="2">
        <v>90</v>
      </c>
      <c r="H18" s="3" t="s">
        <v>83</v>
      </c>
      <c r="I18" s="2">
        <v>200</v>
      </c>
      <c r="J18" s="2">
        <v>0.8</v>
      </c>
      <c r="K18" s="2">
        <v>0.8</v>
      </c>
      <c r="L18" s="2" t="s">
        <v>81</v>
      </c>
      <c r="M18" s="8">
        <f t="shared" si="0"/>
        <v>4200</v>
      </c>
      <c r="N18" s="8">
        <f t="shared" si="1"/>
        <v>3200</v>
      </c>
      <c r="O18" s="1">
        <v>25</v>
      </c>
      <c r="P18" s="1"/>
      <c r="Q18" s="4">
        <v>4.2</v>
      </c>
      <c r="R18" s="4">
        <v>3.2</v>
      </c>
      <c r="S18" s="1"/>
      <c r="T18" s="1"/>
      <c r="V18" s="2">
        <v>4</v>
      </c>
      <c r="W18" s="2">
        <v>34</v>
      </c>
      <c r="X18" s="2">
        <v>20</v>
      </c>
      <c r="Y18" s="2">
        <v>7.1</v>
      </c>
      <c r="Z18" s="2">
        <f>1000*5.8</f>
        <v>5800</v>
      </c>
      <c r="AA18" s="2">
        <f>1000*3.8</f>
        <v>3800</v>
      </c>
      <c r="AB18" s="2" t="s">
        <v>193</v>
      </c>
      <c r="AC18" s="2" t="s">
        <v>192</v>
      </c>
      <c r="AD18" s="2" t="s">
        <v>194</v>
      </c>
      <c r="AE18" s="2">
        <v>5</v>
      </c>
      <c r="AF18" s="2">
        <v>6</v>
      </c>
      <c r="AG18" s="46" t="s">
        <v>225</v>
      </c>
      <c r="AH18" s="46" t="s">
        <v>225</v>
      </c>
      <c r="AI18" s="46" t="s">
        <v>225</v>
      </c>
    </row>
    <row r="19" spans="1:35">
      <c r="A19" s="2">
        <v>16</v>
      </c>
      <c r="B19" s="2" t="s">
        <v>59</v>
      </c>
      <c r="C19" s="2" t="s">
        <v>35</v>
      </c>
      <c r="D19" s="2">
        <v>7.1</v>
      </c>
      <c r="E19" s="2">
        <v>12</v>
      </c>
      <c r="F19" s="2">
        <v>40</v>
      </c>
      <c r="G19" s="2">
        <v>90</v>
      </c>
      <c r="H19" s="3" t="s">
        <v>83</v>
      </c>
      <c r="I19" s="2">
        <v>200</v>
      </c>
      <c r="J19" s="2">
        <v>0.8</v>
      </c>
      <c r="K19" s="2">
        <v>0.8</v>
      </c>
      <c r="L19" s="2" t="s">
        <v>81</v>
      </c>
      <c r="M19" s="8">
        <f t="shared" si="0"/>
        <v>8000</v>
      </c>
      <c r="N19" s="8">
        <f t="shared" si="1"/>
        <v>6000</v>
      </c>
      <c r="O19" s="1">
        <v>40.799999999999997</v>
      </c>
      <c r="P19" s="1"/>
      <c r="Q19" s="4">
        <v>8</v>
      </c>
      <c r="R19" s="4">
        <v>6</v>
      </c>
      <c r="S19" s="1"/>
      <c r="T19" s="1"/>
      <c r="V19" s="2">
        <v>5</v>
      </c>
      <c r="W19" s="2">
        <v>40</v>
      </c>
      <c r="X19" s="2">
        <v>20</v>
      </c>
      <c r="Y19" s="2">
        <v>7.1</v>
      </c>
      <c r="Z19" s="2">
        <f>1000*8</f>
        <v>8000</v>
      </c>
      <c r="AA19" s="2">
        <f>1000*6</f>
        <v>6000</v>
      </c>
      <c r="AB19" s="2" t="s">
        <v>193</v>
      </c>
      <c r="AC19" s="2" t="s">
        <v>193</v>
      </c>
      <c r="AD19" s="2" t="s">
        <v>195</v>
      </c>
      <c r="AE19" s="2">
        <v>6</v>
      </c>
      <c r="AF19" s="46" t="s">
        <v>225</v>
      </c>
      <c r="AG19" s="46" t="s">
        <v>225</v>
      </c>
      <c r="AH19" s="46" t="s">
        <v>225</v>
      </c>
      <c r="AI19" s="46" t="s">
        <v>225</v>
      </c>
    </row>
    <row r="20" spans="1:35">
      <c r="A20" s="2">
        <v>17</v>
      </c>
      <c r="B20" s="2" t="s">
        <v>60</v>
      </c>
      <c r="C20" s="2" t="s">
        <v>36</v>
      </c>
      <c r="D20" s="2">
        <v>4.0999999999999996</v>
      </c>
      <c r="E20" s="2">
        <v>12</v>
      </c>
      <c r="F20" s="2">
        <v>46</v>
      </c>
      <c r="G20" s="2" t="s">
        <v>76</v>
      </c>
      <c r="H20" s="3" t="s">
        <v>83</v>
      </c>
      <c r="I20" s="2">
        <v>150</v>
      </c>
      <c r="J20" s="2">
        <v>0.8</v>
      </c>
      <c r="K20" s="2">
        <v>0.8</v>
      </c>
      <c r="L20" s="2" t="s">
        <v>81</v>
      </c>
      <c r="M20" s="8">
        <f t="shared" si="0"/>
        <v>5600</v>
      </c>
      <c r="N20" s="8">
        <f t="shared" si="1"/>
        <v>4500</v>
      </c>
      <c r="O20" s="1">
        <v>25</v>
      </c>
      <c r="P20" s="1"/>
      <c r="Q20" s="4">
        <v>5.6</v>
      </c>
      <c r="R20" s="4">
        <v>4.5</v>
      </c>
      <c r="S20" s="1"/>
      <c r="T20" s="1"/>
      <c r="V20" s="2">
        <v>6</v>
      </c>
      <c r="W20" s="2">
        <v>46</v>
      </c>
      <c r="X20" s="2">
        <v>20</v>
      </c>
      <c r="Y20" s="2">
        <v>7.1</v>
      </c>
      <c r="Z20" s="2">
        <f>1000*10.6</f>
        <v>10600</v>
      </c>
      <c r="AA20" s="2">
        <f>1000*8.6</f>
        <v>8600</v>
      </c>
      <c r="AB20" s="2" t="s">
        <v>193</v>
      </c>
      <c r="AC20" s="2" t="s">
        <v>191</v>
      </c>
      <c r="AD20" s="2" t="s">
        <v>196</v>
      </c>
      <c r="AE20" s="46" t="s">
        <v>225</v>
      </c>
    </row>
    <row r="21" spans="1:35" ht="15.75" thickBot="1">
      <c r="A21" s="2">
        <v>18</v>
      </c>
      <c r="B21" s="2" t="s">
        <v>62</v>
      </c>
      <c r="C21" s="2" t="s">
        <v>37</v>
      </c>
      <c r="D21" s="2">
        <v>7.1</v>
      </c>
      <c r="E21" s="2">
        <v>12</v>
      </c>
      <c r="F21" s="2">
        <v>46</v>
      </c>
      <c r="G21" s="2" t="s">
        <v>76</v>
      </c>
      <c r="H21" s="3" t="s">
        <v>83</v>
      </c>
      <c r="I21" s="2">
        <v>150</v>
      </c>
      <c r="J21" s="2">
        <v>0.8</v>
      </c>
      <c r="K21" s="2">
        <v>0.8</v>
      </c>
      <c r="L21" s="2" t="s">
        <v>81</v>
      </c>
      <c r="M21" s="8">
        <f t="shared" si="0"/>
        <v>10600</v>
      </c>
      <c r="N21" s="8">
        <f t="shared" si="1"/>
        <v>8600</v>
      </c>
      <c r="O21" s="1">
        <v>40.799999999999997</v>
      </c>
      <c r="P21" s="1"/>
      <c r="Q21" s="4">
        <v>10.6</v>
      </c>
      <c r="R21" s="4">
        <v>8.6</v>
      </c>
      <c r="S21" s="1"/>
      <c r="T21" s="1"/>
    </row>
    <row r="22" spans="1:35" ht="15.75" thickBot="1">
      <c r="A22" s="2">
        <v>19</v>
      </c>
      <c r="B22" s="2" t="s">
        <v>61</v>
      </c>
      <c r="C22" s="2" t="s">
        <v>38</v>
      </c>
      <c r="D22" s="2">
        <v>4.0999999999999996</v>
      </c>
      <c r="E22" s="2">
        <v>12</v>
      </c>
      <c r="F22" s="2">
        <v>46</v>
      </c>
      <c r="G22" s="2">
        <v>90</v>
      </c>
      <c r="H22" s="3" t="s">
        <v>83</v>
      </c>
      <c r="I22" s="2">
        <v>150</v>
      </c>
      <c r="J22" s="2">
        <v>0.8</v>
      </c>
      <c r="K22" s="2">
        <v>0.8</v>
      </c>
      <c r="L22" s="2" t="s">
        <v>81</v>
      </c>
      <c r="M22" s="8">
        <f t="shared" si="0"/>
        <v>5600</v>
      </c>
      <c r="N22" s="8">
        <f t="shared" si="1"/>
        <v>4500</v>
      </c>
      <c r="O22" s="1">
        <v>25</v>
      </c>
      <c r="P22" s="1"/>
      <c r="Q22" s="4">
        <v>5.6</v>
      </c>
      <c r="R22" s="4">
        <v>4.5</v>
      </c>
      <c r="S22" s="1"/>
      <c r="T22" s="1"/>
      <c r="Z22" s="46" t="s">
        <v>223</v>
      </c>
      <c r="AA22" s="2" t="e">
        <f>VLOOKUP(MAX($Y$13,$AA$13),$V$15:$AE$20,10,FALSE)</f>
        <v>#N/A</v>
      </c>
      <c r="AB22" s="7" t="e">
        <f>IFERROR(VLOOKUP($AA$22,$V$15:$AC$20,7,FALSE),NA())</f>
        <v>#N/A</v>
      </c>
      <c r="AC22" s="6" t="str" cm="1">
        <f t="array" ref="AC22">_xlfn.IFS('Application Form - AM Bsc'!AS35=0,"",'Application Form - AM Bsc'!AS35=1,AC23,'Application Form - AM Bsc'!AS35=2,AD23)</f>
        <v/>
      </c>
    </row>
    <row r="23" spans="1:35">
      <c r="A23" s="2">
        <v>20</v>
      </c>
      <c r="B23" s="2" t="s">
        <v>63</v>
      </c>
      <c r="C23" s="2" t="s">
        <v>39</v>
      </c>
      <c r="D23" s="2">
        <v>7.1</v>
      </c>
      <c r="E23" s="2">
        <v>12</v>
      </c>
      <c r="F23" s="2">
        <v>46</v>
      </c>
      <c r="G23" s="2">
        <v>90</v>
      </c>
      <c r="H23" s="3" t="s">
        <v>83</v>
      </c>
      <c r="I23" s="2">
        <v>150</v>
      </c>
      <c r="J23" s="2">
        <v>0.8</v>
      </c>
      <c r="K23" s="2">
        <v>0.8</v>
      </c>
      <c r="L23" s="2" t="s">
        <v>81</v>
      </c>
      <c r="M23" s="8">
        <f t="shared" si="0"/>
        <v>10600</v>
      </c>
      <c r="N23" s="8">
        <f t="shared" si="1"/>
        <v>8600</v>
      </c>
      <c r="O23" s="1">
        <v>40.799999999999997</v>
      </c>
      <c r="P23" s="1"/>
      <c r="Q23" s="4">
        <v>10.6</v>
      </c>
      <c r="R23" s="4">
        <v>8.6</v>
      </c>
      <c r="S23" s="1"/>
      <c r="T23" s="1"/>
      <c r="AC23" s="7" t="e">
        <f>IFERROR(VLOOKUP($AA$22,$V$15:$AC$20,8,FALSE),NA())</f>
        <v>#N/A</v>
      </c>
      <c r="AD23" s="7" t="e">
        <f>IFERROR(VLOOKUP($AA$22,$V$15:$AD$20,9,FALSE),NA())</f>
        <v>#N/A</v>
      </c>
    </row>
    <row r="24" spans="1:35" ht="15.75" thickBot="1">
      <c r="A24" s="2">
        <v>21</v>
      </c>
      <c r="B24" s="2" t="s">
        <v>64</v>
      </c>
      <c r="C24" s="2" t="s">
        <v>40</v>
      </c>
      <c r="D24" s="2">
        <v>4.0999999999999996</v>
      </c>
      <c r="E24" s="2">
        <v>12</v>
      </c>
      <c r="F24" s="2">
        <v>46</v>
      </c>
      <c r="G24" s="2" t="s">
        <v>76</v>
      </c>
      <c r="H24" s="3" t="s">
        <v>83</v>
      </c>
      <c r="I24" s="2">
        <v>200</v>
      </c>
      <c r="J24" s="2">
        <v>0.8</v>
      </c>
      <c r="K24" s="2">
        <v>0.8</v>
      </c>
      <c r="L24" s="2" t="s">
        <v>81</v>
      </c>
      <c r="M24" s="8">
        <f t="shared" si="0"/>
        <v>5600</v>
      </c>
      <c r="N24" s="8">
        <f t="shared" si="1"/>
        <v>4500</v>
      </c>
      <c r="O24" s="1">
        <v>25</v>
      </c>
      <c r="P24" s="1"/>
      <c r="Q24" s="4">
        <v>5.6</v>
      </c>
      <c r="R24" s="4">
        <v>4.5</v>
      </c>
      <c r="S24" s="1"/>
      <c r="T24" s="1"/>
    </row>
    <row r="25" spans="1:35" ht="15.75" thickBot="1">
      <c r="A25" s="2">
        <v>22</v>
      </c>
      <c r="B25" s="2" t="s">
        <v>65</v>
      </c>
      <c r="C25" s="2" t="s">
        <v>41</v>
      </c>
      <c r="D25" s="2">
        <v>7.1</v>
      </c>
      <c r="E25" s="2">
        <v>12</v>
      </c>
      <c r="F25" s="2">
        <v>46</v>
      </c>
      <c r="G25" s="2" t="s">
        <v>76</v>
      </c>
      <c r="H25" s="3" t="s">
        <v>83</v>
      </c>
      <c r="I25" s="2">
        <v>200</v>
      </c>
      <c r="J25" s="2">
        <v>0.8</v>
      </c>
      <c r="K25" s="2">
        <v>0.8</v>
      </c>
      <c r="L25" s="2" t="s">
        <v>81</v>
      </c>
      <c r="M25" s="8">
        <f t="shared" si="0"/>
        <v>10600</v>
      </c>
      <c r="N25" s="8">
        <f t="shared" si="1"/>
        <v>8600</v>
      </c>
      <c r="O25" s="1">
        <v>40.799999999999997</v>
      </c>
      <c r="P25" s="1"/>
      <c r="Q25" s="4">
        <v>10.6</v>
      </c>
      <c r="R25" s="4">
        <v>8.6</v>
      </c>
      <c r="S25" s="1"/>
      <c r="T25" s="1"/>
      <c r="Z25" s="46" t="s">
        <v>228</v>
      </c>
      <c r="AA25" s="2" t="e">
        <f>MIN(VLOOKUP(MAX($Y$13,$AA$13),$V$15:$AI$20,11,FALSE),VLOOKUP(MAX($Y$13,$AA$13),$V$15:$AI$20,12,FALSE),VLOOKUP(MAX($Y$13,$AA$13),$V$15:$AI$20,13,FALSE),VLOOKUP(MAX($Y$13,$AA$13),$V$15:$AI$20,14,FALSE))</f>
        <v>#N/A</v>
      </c>
      <c r="AB25" s="7" t="e">
        <f>IFERROR(VLOOKUP($AA$25,$V$15:$AC$20,7,FALSE),NA())</f>
        <v>#N/A</v>
      </c>
      <c r="AC25" s="6" t="str" cm="1">
        <f t="array" ref="AC25">_xlfn.IFS('Application Form - AM Bsc'!AS35=0,"",'Application Form - AM Bsc'!AS35=1,AC26,'Application Form - AM Bsc'!AS35=2,AD26)</f>
        <v/>
      </c>
    </row>
    <row r="26" spans="1:35">
      <c r="A26" s="2">
        <v>23</v>
      </c>
      <c r="B26" s="2" t="s">
        <v>66</v>
      </c>
      <c r="C26" s="2" t="s">
        <v>42</v>
      </c>
      <c r="D26" s="2">
        <v>4.0999999999999996</v>
      </c>
      <c r="E26" s="2">
        <v>12</v>
      </c>
      <c r="F26" s="2">
        <v>46</v>
      </c>
      <c r="G26" s="2">
        <v>90</v>
      </c>
      <c r="H26" s="3" t="s">
        <v>83</v>
      </c>
      <c r="I26" s="2">
        <v>200</v>
      </c>
      <c r="J26" s="2">
        <v>0.8</v>
      </c>
      <c r="K26" s="2">
        <v>0.8</v>
      </c>
      <c r="L26" s="2" t="s">
        <v>81</v>
      </c>
      <c r="M26" s="8">
        <f t="shared" si="0"/>
        <v>5600</v>
      </c>
      <c r="N26" s="8">
        <f t="shared" si="1"/>
        <v>4500</v>
      </c>
      <c r="O26" s="1">
        <v>25</v>
      </c>
      <c r="P26" s="1"/>
      <c r="Q26" s="4">
        <v>5.6</v>
      </c>
      <c r="R26" s="4">
        <v>4.5</v>
      </c>
      <c r="S26" s="1"/>
      <c r="T26" s="1"/>
      <c r="AC26" s="7" t="e">
        <f>IFERROR(VLOOKUP($AA$25,$V$15:$AC$20,8,FALSE),NA())</f>
        <v>#N/A</v>
      </c>
      <c r="AD26" s="7" t="e">
        <f>IFERROR(VLOOKUP($AA$25,$V$15:$AD$20,9,FALSE),NA())</f>
        <v>#N/A</v>
      </c>
    </row>
    <row r="27" spans="1:35">
      <c r="A27" s="2">
        <v>24</v>
      </c>
      <c r="B27" s="2" t="s">
        <v>67</v>
      </c>
      <c r="C27" s="2" t="s">
        <v>43</v>
      </c>
      <c r="D27" s="2">
        <v>7.1</v>
      </c>
      <c r="E27" s="2">
        <v>12</v>
      </c>
      <c r="F27" s="2">
        <v>46</v>
      </c>
      <c r="G27" s="2">
        <v>90</v>
      </c>
      <c r="H27" s="3" t="s">
        <v>83</v>
      </c>
      <c r="I27" s="2">
        <v>200</v>
      </c>
      <c r="J27" s="2">
        <v>0.8</v>
      </c>
      <c r="K27" s="2">
        <v>0.8</v>
      </c>
      <c r="L27" s="2" t="s">
        <v>81</v>
      </c>
      <c r="M27" s="8">
        <f t="shared" si="0"/>
        <v>10600</v>
      </c>
      <c r="N27" s="8">
        <f t="shared" si="1"/>
        <v>8600</v>
      </c>
      <c r="O27" s="1">
        <v>40.799999999999997</v>
      </c>
      <c r="P27" s="1"/>
      <c r="Q27" s="4">
        <v>10.6</v>
      </c>
      <c r="R27" s="4">
        <v>8.6</v>
      </c>
      <c r="S27" s="1"/>
      <c r="T27" s="1"/>
    </row>
    <row r="28" spans="1:35">
      <c r="A28" s="2">
        <v>25</v>
      </c>
      <c r="B28" s="2" t="s">
        <v>108</v>
      </c>
      <c r="C28" s="2" t="s">
        <v>84</v>
      </c>
      <c r="D28" s="2">
        <v>4.0999999999999996</v>
      </c>
      <c r="E28" s="2">
        <v>12</v>
      </c>
      <c r="F28" s="2">
        <v>40</v>
      </c>
      <c r="G28" s="2" t="s">
        <v>76</v>
      </c>
      <c r="H28" s="3" t="s">
        <v>83</v>
      </c>
      <c r="I28" s="2">
        <v>250</v>
      </c>
      <c r="J28" s="2">
        <v>0.8</v>
      </c>
      <c r="K28" s="2">
        <v>0.8</v>
      </c>
      <c r="L28" s="2" t="s">
        <v>81</v>
      </c>
      <c r="M28" s="8">
        <f t="shared" si="0"/>
        <v>4200</v>
      </c>
      <c r="N28" s="8">
        <f t="shared" si="1"/>
        <v>3200</v>
      </c>
      <c r="O28" s="1">
        <v>25</v>
      </c>
      <c r="P28" s="1"/>
      <c r="Q28" s="4">
        <v>4.2</v>
      </c>
      <c r="R28" s="4">
        <v>3.2</v>
      </c>
      <c r="S28" s="1"/>
      <c r="T28" s="1"/>
    </row>
    <row r="29" spans="1:35">
      <c r="A29" s="2">
        <v>26</v>
      </c>
      <c r="B29" s="2" t="s">
        <v>109</v>
      </c>
      <c r="C29" s="2" t="s">
        <v>85</v>
      </c>
      <c r="D29" s="2">
        <v>7.1</v>
      </c>
      <c r="E29" s="2">
        <v>12</v>
      </c>
      <c r="F29" s="2">
        <v>40</v>
      </c>
      <c r="G29" s="2" t="s">
        <v>76</v>
      </c>
      <c r="H29" s="3" t="s">
        <v>83</v>
      </c>
      <c r="I29" s="2">
        <v>250</v>
      </c>
      <c r="J29" s="2">
        <v>0.8</v>
      </c>
      <c r="K29" s="2">
        <v>0.8</v>
      </c>
      <c r="L29" s="2" t="s">
        <v>81</v>
      </c>
      <c r="M29" s="8">
        <f t="shared" si="0"/>
        <v>8000</v>
      </c>
      <c r="N29" s="8">
        <f t="shared" si="1"/>
        <v>6000</v>
      </c>
      <c r="O29" s="1">
        <v>40.799999999999997</v>
      </c>
      <c r="P29" s="1"/>
      <c r="Q29" s="4">
        <v>8</v>
      </c>
      <c r="R29" s="4">
        <v>6</v>
      </c>
      <c r="S29" s="1"/>
      <c r="T29" s="1"/>
    </row>
    <row r="30" spans="1:35">
      <c r="A30" s="2">
        <v>27</v>
      </c>
      <c r="B30" s="2" t="s">
        <v>110</v>
      </c>
      <c r="C30" s="2" t="s">
        <v>86</v>
      </c>
      <c r="D30" s="2">
        <v>4.0999999999999996</v>
      </c>
      <c r="E30" s="2">
        <v>12</v>
      </c>
      <c r="F30" s="2">
        <v>40</v>
      </c>
      <c r="G30" s="2">
        <v>90</v>
      </c>
      <c r="H30" s="3" t="s">
        <v>83</v>
      </c>
      <c r="I30" s="2">
        <v>250</v>
      </c>
      <c r="J30" s="2">
        <v>0.8</v>
      </c>
      <c r="K30" s="2">
        <v>0.8</v>
      </c>
      <c r="L30" s="2" t="s">
        <v>81</v>
      </c>
      <c r="M30" s="8">
        <f t="shared" si="0"/>
        <v>4200</v>
      </c>
      <c r="N30" s="8">
        <f t="shared" si="1"/>
        <v>3200</v>
      </c>
      <c r="O30" s="1">
        <v>25</v>
      </c>
      <c r="P30" s="1"/>
      <c r="Q30" s="4">
        <v>4.2</v>
      </c>
      <c r="R30" s="4">
        <v>3.2</v>
      </c>
      <c r="S30" s="1"/>
      <c r="T30" s="1"/>
    </row>
    <row r="31" spans="1:35">
      <c r="A31" s="2">
        <v>28</v>
      </c>
      <c r="B31" s="2" t="s">
        <v>111</v>
      </c>
      <c r="C31" s="2" t="s">
        <v>87</v>
      </c>
      <c r="D31" s="2">
        <v>7.1</v>
      </c>
      <c r="E31" s="2">
        <v>12</v>
      </c>
      <c r="F31" s="2">
        <v>40</v>
      </c>
      <c r="G31" s="2">
        <v>90</v>
      </c>
      <c r="H31" s="3" t="s">
        <v>83</v>
      </c>
      <c r="I31" s="2">
        <v>250</v>
      </c>
      <c r="J31" s="2">
        <v>0.8</v>
      </c>
      <c r="K31" s="2">
        <v>0.8</v>
      </c>
      <c r="L31" s="2" t="s">
        <v>81</v>
      </c>
      <c r="M31" s="8">
        <f t="shared" si="0"/>
        <v>8000</v>
      </c>
      <c r="N31" s="8">
        <f t="shared" si="1"/>
        <v>6000</v>
      </c>
      <c r="O31" s="1">
        <v>40.799999999999997</v>
      </c>
      <c r="P31" s="1"/>
      <c r="Q31" s="4">
        <v>8</v>
      </c>
      <c r="R31" s="4">
        <v>6</v>
      </c>
      <c r="S31" s="1"/>
      <c r="T31" s="1"/>
    </row>
    <row r="32" spans="1:35">
      <c r="A32" s="2">
        <v>29</v>
      </c>
      <c r="B32" s="2" t="s">
        <v>112</v>
      </c>
      <c r="C32" s="2" t="s">
        <v>88</v>
      </c>
      <c r="D32" s="2">
        <v>4.0999999999999996</v>
      </c>
      <c r="E32" s="2">
        <v>12</v>
      </c>
      <c r="F32" s="2">
        <v>40</v>
      </c>
      <c r="G32" s="2" t="s">
        <v>76</v>
      </c>
      <c r="H32" s="3" t="s">
        <v>83</v>
      </c>
      <c r="I32" s="2">
        <v>300</v>
      </c>
      <c r="J32" s="2">
        <v>0.8</v>
      </c>
      <c r="K32" s="2">
        <v>0.8</v>
      </c>
      <c r="L32" s="2" t="s">
        <v>81</v>
      </c>
      <c r="M32" s="8">
        <f t="shared" si="0"/>
        <v>4200</v>
      </c>
      <c r="N32" s="8">
        <f t="shared" si="1"/>
        <v>3200</v>
      </c>
      <c r="O32" s="1">
        <v>25</v>
      </c>
      <c r="P32" s="1"/>
      <c r="Q32" s="4">
        <v>4.2</v>
      </c>
      <c r="R32" s="4">
        <v>3.2</v>
      </c>
      <c r="S32" s="1"/>
      <c r="T32" s="1"/>
    </row>
    <row r="33" spans="1:20">
      <c r="A33" s="2">
        <v>30</v>
      </c>
      <c r="B33" s="2" t="s">
        <v>113</v>
      </c>
      <c r="C33" s="2" t="s">
        <v>89</v>
      </c>
      <c r="D33" s="2">
        <v>7.1</v>
      </c>
      <c r="E33" s="2">
        <v>12</v>
      </c>
      <c r="F33" s="2">
        <v>40</v>
      </c>
      <c r="G33" s="2" t="s">
        <v>76</v>
      </c>
      <c r="H33" s="3" t="s">
        <v>83</v>
      </c>
      <c r="I33" s="2">
        <v>300</v>
      </c>
      <c r="J33" s="2">
        <v>0.8</v>
      </c>
      <c r="K33" s="2">
        <v>0.8</v>
      </c>
      <c r="L33" s="2" t="s">
        <v>81</v>
      </c>
      <c r="M33" s="8">
        <f t="shared" si="0"/>
        <v>8000</v>
      </c>
      <c r="N33" s="8">
        <f t="shared" si="1"/>
        <v>6000</v>
      </c>
      <c r="O33" s="1">
        <v>40.799999999999997</v>
      </c>
      <c r="P33" s="1"/>
      <c r="Q33" s="4">
        <v>8</v>
      </c>
      <c r="R33" s="4">
        <v>6</v>
      </c>
      <c r="S33" s="1"/>
      <c r="T33" s="1"/>
    </row>
    <row r="34" spans="1:20">
      <c r="A34" s="2">
        <v>31</v>
      </c>
      <c r="B34" s="2" t="s">
        <v>114</v>
      </c>
      <c r="C34" s="2" t="s">
        <v>90</v>
      </c>
      <c r="D34" s="2">
        <v>4.0999999999999996</v>
      </c>
      <c r="E34" s="2">
        <v>12</v>
      </c>
      <c r="F34" s="2">
        <v>40</v>
      </c>
      <c r="G34" s="2">
        <v>90</v>
      </c>
      <c r="H34" s="3" t="s">
        <v>83</v>
      </c>
      <c r="I34" s="2">
        <v>300</v>
      </c>
      <c r="J34" s="2">
        <v>0.8</v>
      </c>
      <c r="K34" s="2">
        <v>0.8</v>
      </c>
      <c r="L34" s="2" t="s">
        <v>81</v>
      </c>
      <c r="M34" s="8">
        <f t="shared" si="0"/>
        <v>4200</v>
      </c>
      <c r="N34" s="8">
        <f t="shared" si="1"/>
        <v>3200</v>
      </c>
      <c r="O34" s="1">
        <v>25</v>
      </c>
      <c r="P34" s="1"/>
      <c r="Q34" s="4">
        <v>4.2</v>
      </c>
      <c r="R34" s="4">
        <v>3.2</v>
      </c>
      <c r="S34" s="1"/>
      <c r="T34" s="1"/>
    </row>
    <row r="35" spans="1:20">
      <c r="A35" s="2">
        <v>32</v>
      </c>
      <c r="B35" s="2" t="s">
        <v>115</v>
      </c>
      <c r="C35" s="2" t="s">
        <v>91</v>
      </c>
      <c r="D35" s="2">
        <v>7.1</v>
      </c>
      <c r="E35" s="2">
        <v>12</v>
      </c>
      <c r="F35" s="2">
        <v>40</v>
      </c>
      <c r="G35" s="2">
        <v>90</v>
      </c>
      <c r="H35" s="3" t="s">
        <v>83</v>
      </c>
      <c r="I35" s="2">
        <v>300</v>
      </c>
      <c r="J35" s="2">
        <v>0.8</v>
      </c>
      <c r="K35" s="2">
        <v>0.8</v>
      </c>
      <c r="L35" s="2" t="s">
        <v>81</v>
      </c>
      <c r="M35" s="8">
        <f t="shared" si="0"/>
        <v>8000</v>
      </c>
      <c r="N35" s="8">
        <f t="shared" si="1"/>
        <v>6000</v>
      </c>
      <c r="O35" s="1">
        <v>40.799999999999997</v>
      </c>
      <c r="P35" s="1"/>
      <c r="Q35" s="4">
        <v>8</v>
      </c>
      <c r="R35" s="4">
        <v>6</v>
      </c>
      <c r="S35" s="1"/>
      <c r="T35" s="1"/>
    </row>
    <row r="36" spans="1:20">
      <c r="A36" s="2">
        <v>33</v>
      </c>
      <c r="B36" s="2" t="s">
        <v>116</v>
      </c>
      <c r="C36" s="2" t="s">
        <v>92</v>
      </c>
      <c r="D36" s="2">
        <v>4.0999999999999996</v>
      </c>
      <c r="E36" s="2">
        <v>12</v>
      </c>
      <c r="F36" s="2">
        <v>40</v>
      </c>
      <c r="G36" s="2" t="s">
        <v>76</v>
      </c>
      <c r="H36" s="3" t="s">
        <v>83</v>
      </c>
      <c r="I36" s="2">
        <v>350</v>
      </c>
      <c r="J36" s="2">
        <v>0.8</v>
      </c>
      <c r="K36" s="2">
        <v>0.8</v>
      </c>
      <c r="L36" s="2" t="s">
        <v>81</v>
      </c>
      <c r="M36" s="8">
        <f t="shared" si="0"/>
        <v>4200</v>
      </c>
      <c r="N36" s="8">
        <f t="shared" si="1"/>
        <v>3200</v>
      </c>
      <c r="O36" s="1">
        <v>25</v>
      </c>
      <c r="P36" s="1"/>
      <c r="Q36" s="4">
        <v>4.2</v>
      </c>
      <c r="R36" s="4">
        <v>3.2</v>
      </c>
      <c r="S36" s="1"/>
      <c r="T36" s="1"/>
    </row>
    <row r="37" spans="1:20">
      <c r="A37" s="2">
        <v>34</v>
      </c>
      <c r="B37" s="2" t="s">
        <v>117</v>
      </c>
      <c r="C37" s="2" t="s">
        <v>93</v>
      </c>
      <c r="D37" s="2">
        <v>7.1</v>
      </c>
      <c r="E37" s="2">
        <v>12</v>
      </c>
      <c r="F37" s="2">
        <v>40</v>
      </c>
      <c r="G37" s="2" t="s">
        <v>76</v>
      </c>
      <c r="H37" s="3" t="s">
        <v>83</v>
      </c>
      <c r="I37" s="2">
        <v>350</v>
      </c>
      <c r="J37" s="2">
        <v>0.8</v>
      </c>
      <c r="K37" s="2">
        <v>0.8</v>
      </c>
      <c r="L37" s="2" t="s">
        <v>81</v>
      </c>
      <c r="M37" s="8">
        <f t="shared" si="0"/>
        <v>8000</v>
      </c>
      <c r="N37" s="8">
        <f t="shared" si="1"/>
        <v>6000</v>
      </c>
      <c r="O37" s="1">
        <v>40.799999999999997</v>
      </c>
      <c r="P37" s="1"/>
      <c r="Q37" s="4">
        <v>8</v>
      </c>
      <c r="R37" s="4">
        <v>6</v>
      </c>
      <c r="S37" s="1"/>
      <c r="T37" s="1"/>
    </row>
    <row r="38" spans="1:20">
      <c r="A38" s="2">
        <v>35</v>
      </c>
      <c r="B38" s="2" t="s">
        <v>118</v>
      </c>
      <c r="C38" s="2" t="s">
        <v>94</v>
      </c>
      <c r="D38" s="2">
        <v>4.0999999999999996</v>
      </c>
      <c r="E38" s="2">
        <v>12</v>
      </c>
      <c r="F38" s="2">
        <v>40</v>
      </c>
      <c r="G38" s="2">
        <v>90</v>
      </c>
      <c r="H38" s="3" t="s">
        <v>83</v>
      </c>
      <c r="I38" s="2">
        <v>350</v>
      </c>
      <c r="J38" s="2">
        <v>0.8</v>
      </c>
      <c r="K38" s="2">
        <v>0.8</v>
      </c>
      <c r="L38" s="2" t="s">
        <v>81</v>
      </c>
      <c r="M38" s="8">
        <f t="shared" si="0"/>
        <v>4200</v>
      </c>
      <c r="N38" s="8">
        <f t="shared" si="1"/>
        <v>3200</v>
      </c>
      <c r="O38" s="1">
        <v>25</v>
      </c>
      <c r="P38" s="1"/>
      <c r="Q38" s="4">
        <v>4.2</v>
      </c>
      <c r="R38" s="4">
        <v>3.2</v>
      </c>
      <c r="S38" s="1"/>
      <c r="T38" s="1"/>
    </row>
    <row r="39" spans="1:20">
      <c r="A39" s="2">
        <v>36</v>
      </c>
      <c r="B39" s="2" t="s">
        <v>119</v>
      </c>
      <c r="C39" s="2" t="s">
        <v>95</v>
      </c>
      <c r="D39" s="2">
        <v>7.1</v>
      </c>
      <c r="E39" s="2">
        <v>12</v>
      </c>
      <c r="F39" s="2">
        <v>40</v>
      </c>
      <c r="G39" s="2">
        <v>90</v>
      </c>
      <c r="H39" s="3" t="s">
        <v>83</v>
      </c>
      <c r="I39" s="2">
        <v>350</v>
      </c>
      <c r="J39" s="2">
        <v>0.8</v>
      </c>
      <c r="K39" s="2">
        <v>0.8</v>
      </c>
      <c r="L39" s="2" t="s">
        <v>81</v>
      </c>
      <c r="M39" s="8">
        <f t="shared" si="0"/>
        <v>8000</v>
      </c>
      <c r="N39" s="8">
        <f t="shared" si="1"/>
        <v>6000</v>
      </c>
      <c r="O39" s="1">
        <v>40.799999999999997</v>
      </c>
      <c r="P39" s="1"/>
      <c r="Q39" s="4">
        <v>8</v>
      </c>
      <c r="R39" s="4">
        <v>6</v>
      </c>
      <c r="S39" s="1"/>
      <c r="T39" s="1"/>
    </row>
    <row r="40" spans="1:20">
      <c r="A40" s="2">
        <v>37</v>
      </c>
      <c r="B40" s="2" t="s">
        <v>120</v>
      </c>
      <c r="C40" s="2" t="s">
        <v>96</v>
      </c>
      <c r="D40" s="2">
        <v>4.0999999999999996</v>
      </c>
      <c r="E40" s="2">
        <v>12</v>
      </c>
      <c r="F40" s="2">
        <v>46</v>
      </c>
      <c r="G40" s="2" t="s">
        <v>76</v>
      </c>
      <c r="H40" s="3" t="s">
        <v>83</v>
      </c>
      <c r="I40" s="2">
        <v>250</v>
      </c>
      <c r="J40" s="2">
        <v>0.8</v>
      </c>
      <c r="K40" s="2">
        <v>0.8</v>
      </c>
      <c r="L40" s="2" t="s">
        <v>81</v>
      </c>
      <c r="M40" s="8">
        <f t="shared" si="0"/>
        <v>5600</v>
      </c>
      <c r="N40" s="8">
        <f t="shared" si="1"/>
        <v>4500</v>
      </c>
      <c r="O40" s="1">
        <v>25</v>
      </c>
      <c r="P40" s="1"/>
      <c r="Q40" s="4">
        <v>5.6</v>
      </c>
      <c r="R40" s="4">
        <v>4.5</v>
      </c>
      <c r="S40" s="1"/>
      <c r="T40" s="1"/>
    </row>
    <row r="41" spans="1:20">
      <c r="A41" s="2">
        <v>38</v>
      </c>
      <c r="B41" s="2" t="s">
        <v>121</v>
      </c>
      <c r="C41" s="2" t="s">
        <v>97</v>
      </c>
      <c r="D41" s="2">
        <v>7.1</v>
      </c>
      <c r="E41" s="2">
        <v>12</v>
      </c>
      <c r="F41" s="2">
        <v>46</v>
      </c>
      <c r="G41" s="2" t="s">
        <v>76</v>
      </c>
      <c r="H41" s="3" t="s">
        <v>83</v>
      </c>
      <c r="I41" s="2">
        <v>250</v>
      </c>
      <c r="J41" s="2">
        <v>0.8</v>
      </c>
      <c r="K41" s="2">
        <v>0.8</v>
      </c>
      <c r="L41" s="2" t="s">
        <v>81</v>
      </c>
      <c r="M41" s="8">
        <f t="shared" si="0"/>
        <v>10600</v>
      </c>
      <c r="N41" s="8">
        <f t="shared" si="1"/>
        <v>8600</v>
      </c>
      <c r="O41" s="1">
        <v>40.799999999999997</v>
      </c>
      <c r="P41" s="1"/>
      <c r="Q41" s="4">
        <v>10.6</v>
      </c>
      <c r="R41" s="4">
        <v>8.6</v>
      </c>
      <c r="S41" s="1"/>
      <c r="T41" s="1"/>
    </row>
    <row r="42" spans="1:20">
      <c r="A42" s="2">
        <v>39</v>
      </c>
      <c r="B42" s="2" t="s">
        <v>122</v>
      </c>
      <c r="C42" s="2" t="s">
        <v>98</v>
      </c>
      <c r="D42" s="2">
        <v>4.0999999999999996</v>
      </c>
      <c r="E42" s="2">
        <v>12</v>
      </c>
      <c r="F42" s="2">
        <v>46</v>
      </c>
      <c r="G42" s="2">
        <v>90</v>
      </c>
      <c r="H42" s="3" t="s">
        <v>83</v>
      </c>
      <c r="I42" s="2">
        <v>250</v>
      </c>
      <c r="J42" s="2">
        <v>0.8</v>
      </c>
      <c r="K42" s="2">
        <v>0.8</v>
      </c>
      <c r="L42" s="2" t="s">
        <v>81</v>
      </c>
      <c r="M42" s="8">
        <f t="shared" si="0"/>
        <v>5600</v>
      </c>
      <c r="N42" s="8">
        <f t="shared" si="1"/>
        <v>4500</v>
      </c>
      <c r="O42" s="1">
        <v>25</v>
      </c>
      <c r="P42" s="1"/>
      <c r="Q42" s="4">
        <v>5.6</v>
      </c>
      <c r="R42" s="4">
        <v>4.5</v>
      </c>
      <c r="S42" s="1"/>
      <c r="T42" s="1"/>
    </row>
    <row r="43" spans="1:20">
      <c r="A43" s="2">
        <v>40</v>
      </c>
      <c r="B43" s="2" t="s">
        <v>123</v>
      </c>
      <c r="C43" s="2" t="s">
        <v>99</v>
      </c>
      <c r="D43" s="2">
        <v>7.1</v>
      </c>
      <c r="E43" s="2">
        <v>12</v>
      </c>
      <c r="F43" s="2">
        <v>46</v>
      </c>
      <c r="G43" s="2">
        <v>90</v>
      </c>
      <c r="H43" s="3" t="s">
        <v>83</v>
      </c>
      <c r="I43" s="2">
        <v>250</v>
      </c>
      <c r="J43" s="2">
        <v>0.8</v>
      </c>
      <c r="K43" s="2">
        <v>0.8</v>
      </c>
      <c r="L43" s="2" t="s">
        <v>81</v>
      </c>
      <c r="M43" s="8">
        <f t="shared" si="0"/>
        <v>10600</v>
      </c>
      <c r="N43" s="8">
        <f t="shared" si="1"/>
        <v>8600</v>
      </c>
      <c r="O43" s="1">
        <v>40.799999999999997</v>
      </c>
      <c r="P43" s="1"/>
      <c r="Q43" s="4">
        <v>10.6</v>
      </c>
      <c r="R43" s="4">
        <v>8.6</v>
      </c>
      <c r="S43" s="1"/>
      <c r="T43" s="1"/>
    </row>
    <row r="44" spans="1:20">
      <c r="A44" s="2">
        <v>41</v>
      </c>
      <c r="B44" s="2" t="s">
        <v>124</v>
      </c>
      <c r="C44" s="2" t="s">
        <v>100</v>
      </c>
      <c r="D44" s="2">
        <v>4.0999999999999996</v>
      </c>
      <c r="E44" s="2">
        <v>12</v>
      </c>
      <c r="F44" s="2">
        <v>46</v>
      </c>
      <c r="G44" s="2" t="s">
        <v>76</v>
      </c>
      <c r="H44" s="3" t="s">
        <v>83</v>
      </c>
      <c r="I44" s="2">
        <v>300</v>
      </c>
      <c r="J44" s="2">
        <v>0.8</v>
      </c>
      <c r="K44" s="2">
        <v>0.8</v>
      </c>
      <c r="L44" s="2" t="s">
        <v>81</v>
      </c>
      <c r="M44" s="8">
        <f t="shared" si="0"/>
        <v>5600</v>
      </c>
      <c r="N44" s="8">
        <f t="shared" si="1"/>
        <v>4500</v>
      </c>
      <c r="O44" s="1">
        <v>25</v>
      </c>
      <c r="P44" s="1"/>
      <c r="Q44" s="4">
        <v>5.6</v>
      </c>
      <c r="R44" s="4">
        <v>4.5</v>
      </c>
      <c r="S44" s="1"/>
      <c r="T44" s="1"/>
    </row>
    <row r="45" spans="1:20">
      <c r="A45" s="2">
        <v>42</v>
      </c>
      <c r="B45" s="2" t="s">
        <v>125</v>
      </c>
      <c r="C45" s="2" t="s">
        <v>101</v>
      </c>
      <c r="D45" s="2">
        <v>7.1</v>
      </c>
      <c r="E45" s="2">
        <v>12</v>
      </c>
      <c r="F45" s="2">
        <v>46</v>
      </c>
      <c r="G45" s="2" t="s">
        <v>76</v>
      </c>
      <c r="H45" s="3" t="s">
        <v>83</v>
      </c>
      <c r="I45" s="2">
        <v>300</v>
      </c>
      <c r="J45" s="2">
        <v>0.8</v>
      </c>
      <c r="K45" s="2">
        <v>0.8</v>
      </c>
      <c r="L45" s="2" t="s">
        <v>81</v>
      </c>
      <c r="M45" s="8">
        <f t="shared" si="0"/>
        <v>10600</v>
      </c>
      <c r="N45" s="8">
        <f t="shared" si="1"/>
        <v>8600</v>
      </c>
      <c r="O45" s="1">
        <v>40.799999999999997</v>
      </c>
      <c r="P45" s="1"/>
      <c r="Q45" s="4">
        <v>10.6</v>
      </c>
      <c r="R45" s="4">
        <v>8.6</v>
      </c>
      <c r="S45" s="1"/>
      <c r="T45" s="1"/>
    </row>
    <row r="46" spans="1:20">
      <c r="A46" s="2">
        <v>43</v>
      </c>
      <c r="B46" s="2" t="s">
        <v>126</v>
      </c>
      <c r="C46" s="2" t="s">
        <v>102</v>
      </c>
      <c r="D46" s="2">
        <v>4.0999999999999996</v>
      </c>
      <c r="E46" s="2">
        <v>12</v>
      </c>
      <c r="F46" s="2">
        <v>46</v>
      </c>
      <c r="G46" s="2">
        <v>90</v>
      </c>
      <c r="H46" s="3" t="s">
        <v>83</v>
      </c>
      <c r="I46" s="2">
        <v>300</v>
      </c>
      <c r="J46" s="2">
        <v>0.8</v>
      </c>
      <c r="K46" s="2">
        <v>0.8</v>
      </c>
      <c r="L46" s="2" t="s">
        <v>81</v>
      </c>
      <c r="M46" s="8">
        <f t="shared" si="0"/>
        <v>5600</v>
      </c>
      <c r="N46" s="8">
        <f t="shared" si="1"/>
        <v>4500</v>
      </c>
      <c r="O46" s="1">
        <v>25</v>
      </c>
      <c r="P46" s="1"/>
      <c r="Q46" s="4">
        <v>5.6</v>
      </c>
      <c r="R46" s="4">
        <v>4.5</v>
      </c>
      <c r="S46" s="1"/>
      <c r="T46" s="1"/>
    </row>
    <row r="47" spans="1:20">
      <c r="A47" s="2">
        <v>44</v>
      </c>
      <c r="B47" s="2" t="s">
        <v>127</v>
      </c>
      <c r="C47" s="2" t="s">
        <v>103</v>
      </c>
      <c r="D47" s="2">
        <v>7.1</v>
      </c>
      <c r="E47" s="2">
        <v>12</v>
      </c>
      <c r="F47" s="2">
        <v>46</v>
      </c>
      <c r="G47" s="2">
        <v>90</v>
      </c>
      <c r="H47" s="3" t="s">
        <v>83</v>
      </c>
      <c r="I47" s="2">
        <v>300</v>
      </c>
      <c r="J47" s="2">
        <v>0.8</v>
      </c>
      <c r="K47" s="2">
        <v>0.8</v>
      </c>
      <c r="L47" s="2" t="s">
        <v>81</v>
      </c>
      <c r="M47" s="8">
        <f t="shared" si="0"/>
        <v>10600</v>
      </c>
      <c r="N47" s="8">
        <f t="shared" si="1"/>
        <v>8600</v>
      </c>
      <c r="O47" s="1">
        <v>40.799999999999997</v>
      </c>
      <c r="P47" s="1"/>
      <c r="Q47" s="4">
        <v>10.6</v>
      </c>
      <c r="R47" s="4">
        <v>8.6</v>
      </c>
      <c r="S47" s="1"/>
      <c r="T47" s="1"/>
    </row>
    <row r="48" spans="1:20">
      <c r="A48" s="2">
        <v>45</v>
      </c>
      <c r="B48" s="2" t="s">
        <v>128</v>
      </c>
      <c r="C48" s="2" t="s">
        <v>104</v>
      </c>
      <c r="D48" s="2">
        <v>4.0999999999999996</v>
      </c>
      <c r="E48" s="2">
        <v>12</v>
      </c>
      <c r="F48" s="2">
        <v>46</v>
      </c>
      <c r="G48" s="2" t="s">
        <v>76</v>
      </c>
      <c r="H48" s="3" t="s">
        <v>83</v>
      </c>
      <c r="I48" s="2">
        <v>250</v>
      </c>
      <c r="J48" s="2">
        <v>0.8</v>
      </c>
      <c r="K48" s="2">
        <v>0.8</v>
      </c>
      <c r="L48" s="2" t="s">
        <v>81</v>
      </c>
      <c r="M48" s="8">
        <f t="shared" si="0"/>
        <v>5600</v>
      </c>
      <c r="N48" s="8">
        <f t="shared" si="1"/>
        <v>4500</v>
      </c>
      <c r="O48" s="1">
        <v>25</v>
      </c>
      <c r="P48" s="1"/>
      <c r="Q48" s="4">
        <v>5.6</v>
      </c>
      <c r="R48" s="4">
        <v>4.5</v>
      </c>
      <c r="S48" s="1"/>
      <c r="T48" s="1"/>
    </row>
    <row r="49" spans="1:20">
      <c r="A49" s="2">
        <v>46</v>
      </c>
      <c r="B49" s="2" t="s">
        <v>129</v>
      </c>
      <c r="C49" s="2" t="s">
        <v>105</v>
      </c>
      <c r="D49" s="2">
        <v>7.1</v>
      </c>
      <c r="E49" s="2">
        <v>12</v>
      </c>
      <c r="F49" s="2">
        <v>46</v>
      </c>
      <c r="G49" s="2" t="s">
        <v>76</v>
      </c>
      <c r="H49" s="3" t="s">
        <v>83</v>
      </c>
      <c r="I49" s="2">
        <v>350</v>
      </c>
      <c r="J49" s="2">
        <v>0.8</v>
      </c>
      <c r="K49" s="2">
        <v>0.8</v>
      </c>
      <c r="L49" s="2" t="s">
        <v>81</v>
      </c>
      <c r="M49" s="8">
        <f t="shared" si="0"/>
        <v>10600</v>
      </c>
      <c r="N49" s="8">
        <f t="shared" si="1"/>
        <v>8600</v>
      </c>
      <c r="O49" s="1">
        <v>40.799999999999997</v>
      </c>
      <c r="P49" s="1"/>
      <c r="Q49" s="4">
        <v>10.6</v>
      </c>
      <c r="R49" s="4">
        <v>8.6</v>
      </c>
      <c r="S49" s="1"/>
      <c r="T49" s="1"/>
    </row>
    <row r="50" spans="1:20">
      <c r="A50" s="2">
        <v>47</v>
      </c>
      <c r="B50" s="2" t="s">
        <v>130</v>
      </c>
      <c r="C50" s="2" t="s">
        <v>106</v>
      </c>
      <c r="D50" s="2">
        <v>4.0999999999999996</v>
      </c>
      <c r="E50" s="2">
        <v>12</v>
      </c>
      <c r="F50" s="2">
        <v>46</v>
      </c>
      <c r="G50" s="2">
        <v>90</v>
      </c>
      <c r="H50" s="3" t="s">
        <v>83</v>
      </c>
      <c r="I50" s="2">
        <v>350</v>
      </c>
      <c r="J50" s="2">
        <v>0.8</v>
      </c>
      <c r="K50" s="2">
        <v>0.8</v>
      </c>
      <c r="L50" s="2" t="s">
        <v>81</v>
      </c>
      <c r="M50" s="8">
        <f t="shared" si="0"/>
        <v>5600</v>
      </c>
      <c r="N50" s="8">
        <f t="shared" si="1"/>
        <v>4500</v>
      </c>
      <c r="O50" s="1">
        <v>25</v>
      </c>
      <c r="P50" s="1"/>
      <c r="Q50" s="4">
        <v>5.6</v>
      </c>
      <c r="R50" s="4">
        <v>4.5</v>
      </c>
      <c r="S50" s="1"/>
      <c r="T50" s="1"/>
    </row>
    <row r="51" spans="1:20">
      <c r="A51" s="2">
        <v>48</v>
      </c>
      <c r="B51" s="2" t="s">
        <v>131</v>
      </c>
      <c r="C51" s="2" t="s">
        <v>107</v>
      </c>
      <c r="D51" s="2">
        <v>7.1</v>
      </c>
      <c r="E51" s="2">
        <v>12</v>
      </c>
      <c r="F51" s="2">
        <v>46</v>
      </c>
      <c r="G51" s="2">
        <v>90</v>
      </c>
      <c r="H51" s="3" t="s">
        <v>83</v>
      </c>
      <c r="I51" s="2">
        <v>350</v>
      </c>
      <c r="J51" s="2">
        <v>0.8</v>
      </c>
      <c r="K51" s="2">
        <v>0.8</v>
      </c>
      <c r="L51" s="2" t="s">
        <v>81</v>
      </c>
      <c r="M51" s="8">
        <f t="shared" si="0"/>
        <v>10600</v>
      </c>
      <c r="N51" s="8">
        <f t="shared" si="1"/>
        <v>8600</v>
      </c>
      <c r="O51" s="1">
        <v>40.799999999999997</v>
      </c>
      <c r="P51" s="1"/>
      <c r="Q51" s="4">
        <v>10.6</v>
      </c>
      <c r="R51" s="4">
        <v>8.6</v>
      </c>
      <c r="S51" s="1"/>
      <c r="T51" s="1"/>
    </row>
  </sheetData>
  <autoFilter ref="A3:R51" xr:uid="{3A958530-414F-4E1C-B6B7-69B6BFEE00BD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27E9-6932-4385-87E4-D19DABC0F3CA}">
  <dimension ref="B2:F500"/>
  <sheetViews>
    <sheetView workbookViewId="0">
      <selection activeCell="F6" sqref="F6"/>
    </sheetView>
  </sheetViews>
  <sheetFormatPr defaultRowHeight="15"/>
  <cols>
    <col min="1" max="1" width="9" style="2"/>
    <col min="2" max="2" width="11.625" style="103" bestFit="1" customWidth="1"/>
    <col min="3" max="3" width="5.625" style="2" bestFit="1" customWidth="1"/>
    <col min="4" max="4" width="4.5" style="2" bestFit="1" customWidth="1"/>
    <col min="5" max="5" width="12.25" style="2" bestFit="1" customWidth="1"/>
    <col min="6" max="6" width="80.25" style="2" bestFit="1" customWidth="1"/>
    <col min="7" max="16384" width="9" style="2"/>
  </cols>
  <sheetData>
    <row r="2" spans="2:6" ht="15.75" thickBot="1">
      <c r="B2" s="95" t="s">
        <v>236</v>
      </c>
      <c r="C2" s="96" t="s">
        <v>237</v>
      </c>
      <c r="D2" s="96" t="s">
        <v>238</v>
      </c>
      <c r="E2" s="96" t="s">
        <v>241</v>
      </c>
      <c r="F2" s="96" t="s">
        <v>227</v>
      </c>
    </row>
    <row r="3" spans="2:6" ht="15.75" thickTop="1">
      <c r="B3" s="97">
        <v>45568</v>
      </c>
      <c r="C3" s="98">
        <v>0</v>
      </c>
      <c r="D3" s="98">
        <v>0</v>
      </c>
      <c r="E3" s="98" t="s">
        <v>240</v>
      </c>
      <c r="F3" s="98" t="s">
        <v>239</v>
      </c>
    </row>
    <row r="4" spans="2:6">
      <c r="B4" s="99">
        <v>45590</v>
      </c>
      <c r="C4" s="100">
        <v>0</v>
      </c>
      <c r="D4" s="100">
        <v>1</v>
      </c>
      <c r="E4" s="100" t="s">
        <v>240</v>
      </c>
      <c r="F4" s="100" t="s">
        <v>242</v>
      </c>
    </row>
    <row r="5" spans="2:6">
      <c r="B5" s="99">
        <v>45747</v>
      </c>
      <c r="C5" s="100">
        <v>0</v>
      </c>
      <c r="D5" s="100">
        <v>2</v>
      </c>
      <c r="E5" s="100" t="s">
        <v>240</v>
      </c>
      <c r="F5" s="100" t="s">
        <v>243</v>
      </c>
    </row>
    <row r="6" spans="2:6">
      <c r="B6" s="99"/>
      <c r="C6" s="100"/>
      <c r="D6" s="100"/>
      <c r="E6" s="100"/>
      <c r="F6" s="100"/>
    </row>
    <row r="7" spans="2:6">
      <c r="B7" s="99"/>
      <c r="C7" s="100"/>
      <c r="D7" s="100"/>
      <c r="E7" s="100"/>
      <c r="F7" s="100"/>
    </row>
    <row r="8" spans="2:6">
      <c r="B8" s="99"/>
      <c r="C8" s="100"/>
      <c r="D8" s="100"/>
      <c r="E8" s="100"/>
      <c r="F8" s="100"/>
    </row>
    <row r="9" spans="2:6">
      <c r="B9" s="99"/>
      <c r="C9" s="100"/>
      <c r="D9" s="100"/>
      <c r="E9" s="100"/>
      <c r="F9" s="100"/>
    </row>
    <row r="10" spans="2:6">
      <c r="B10" s="99"/>
      <c r="C10" s="100"/>
      <c r="D10" s="100"/>
      <c r="E10" s="100"/>
      <c r="F10" s="100"/>
    </row>
    <row r="11" spans="2:6">
      <c r="B11" s="99"/>
      <c r="C11" s="100"/>
      <c r="D11" s="100"/>
      <c r="E11" s="100"/>
      <c r="F11" s="100"/>
    </row>
    <row r="12" spans="2:6">
      <c r="B12" s="99"/>
      <c r="C12" s="100"/>
      <c r="D12" s="100"/>
      <c r="E12" s="100"/>
      <c r="F12" s="100"/>
    </row>
    <row r="13" spans="2:6">
      <c r="B13" s="99"/>
      <c r="C13" s="100"/>
      <c r="D13" s="100"/>
      <c r="E13" s="100"/>
      <c r="F13" s="100"/>
    </row>
    <row r="14" spans="2:6">
      <c r="B14" s="99"/>
      <c r="C14" s="100"/>
      <c r="D14" s="100"/>
      <c r="E14" s="100"/>
      <c r="F14" s="100"/>
    </row>
    <row r="15" spans="2:6">
      <c r="B15" s="99"/>
      <c r="C15" s="100"/>
      <c r="D15" s="100"/>
      <c r="E15" s="100"/>
      <c r="F15" s="100"/>
    </row>
    <row r="16" spans="2:6">
      <c r="B16" s="99"/>
      <c r="C16" s="100"/>
      <c r="D16" s="100"/>
      <c r="E16" s="100"/>
      <c r="F16" s="100"/>
    </row>
    <row r="17" spans="2:6">
      <c r="B17" s="99"/>
      <c r="C17" s="100"/>
      <c r="D17" s="100"/>
      <c r="E17" s="100"/>
      <c r="F17" s="100"/>
    </row>
    <row r="18" spans="2:6">
      <c r="B18" s="99"/>
      <c r="C18" s="100"/>
      <c r="D18" s="100"/>
      <c r="E18" s="100"/>
      <c r="F18" s="100"/>
    </row>
    <row r="19" spans="2:6">
      <c r="B19" s="99"/>
      <c r="C19" s="100"/>
      <c r="D19" s="100"/>
      <c r="E19" s="100"/>
      <c r="F19" s="100"/>
    </row>
    <row r="20" spans="2:6">
      <c r="B20" s="99"/>
      <c r="C20" s="100"/>
      <c r="D20" s="100"/>
      <c r="E20" s="100"/>
      <c r="F20" s="100"/>
    </row>
    <row r="21" spans="2:6">
      <c r="B21" s="99"/>
      <c r="C21" s="100"/>
      <c r="D21" s="100"/>
      <c r="E21" s="100"/>
      <c r="F21" s="100"/>
    </row>
    <row r="22" spans="2:6">
      <c r="B22" s="99"/>
      <c r="C22" s="100"/>
      <c r="D22" s="100"/>
      <c r="E22" s="100"/>
      <c r="F22" s="100"/>
    </row>
    <row r="23" spans="2:6">
      <c r="B23" s="99"/>
      <c r="C23" s="100"/>
      <c r="D23" s="100"/>
      <c r="E23" s="100"/>
      <c r="F23" s="100"/>
    </row>
    <row r="24" spans="2:6">
      <c r="B24" s="99"/>
      <c r="C24" s="100"/>
      <c r="D24" s="100"/>
      <c r="E24" s="100"/>
      <c r="F24" s="100"/>
    </row>
    <row r="25" spans="2:6">
      <c r="B25" s="99"/>
      <c r="C25" s="100"/>
      <c r="D25" s="100"/>
      <c r="E25" s="100"/>
      <c r="F25" s="100"/>
    </row>
    <row r="26" spans="2:6">
      <c r="B26" s="99"/>
      <c r="C26" s="100"/>
      <c r="D26" s="100"/>
      <c r="E26" s="100"/>
      <c r="F26" s="100"/>
    </row>
    <row r="27" spans="2:6">
      <c r="B27" s="99"/>
      <c r="C27" s="100"/>
      <c r="D27" s="100"/>
      <c r="E27" s="100"/>
      <c r="F27" s="100"/>
    </row>
    <row r="28" spans="2:6">
      <c r="B28" s="99"/>
      <c r="C28" s="100"/>
      <c r="D28" s="100"/>
      <c r="E28" s="100"/>
      <c r="F28" s="100"/>
    </row>
    <row r="29" spans="2:6">
      <c r="B29" s="99"/>
      <c r="C29" s="100"/>
      <c r="D29" s="100"/>
      <c r="E29" s="100"/>
      <c r="F29" s="100"/>
    </row>
    <row r="30" spans="2:6">
      <c r="B30" s="99"/>
      <c r="C30" s="100"/>
      <c r="D30" s="100"/>
      <c r="E30" s="100"/>
      <c r="F30" s="100"/>
    </row>
    <row r="31" spans="2:6">
      <c r="B31" s="99"/>
      <c r="C31" s="100"/>
      <c r="D31" s="100"/>
      <c r="E31" s="100"/>
      <c r="F31" s="100"/>
    </row>
    <row r="32" spans="2:6">
      <c r="B32" s="99"/>
      <c r="C32" s="100"/>
      <c r="D32" s="100"/>
      <c r="E32" s="100"/>
      <c r="F32" s="100"/>
    </row>
    <row r="33" spans="2:6">
      <c r="B33" s="99"/>
      <c r="C33" s="100"/>
      <c r="D33" s="100"/>
      <c r="E33" s="100"/>
      <c r="F33" s="100"/>
    </row>
    <row r="34" spans="2:6">
      <c r="B34" s="99"/>
      <c r="C34" s="100"/>
      <c r="D34" s="100"/>
      <c r="E34" s="100"/>
      <c r="F34" s="100"/>
    </row>
    <row r="35" spans="2:6">
      <c r="B35" s="99"/>
      <c r="C35" s="100"/>
      <c r="D35" s="100"/>
      <c r="E35" s="100"/>
      <c r="F35" s="100"/>
    </row>
    <row r="36" spans="2:6">
      <c r="B36" s="99"/>
      <c r="C36" s="100"/>
      <c r="D36" s="100"/>
      <c r="E36" s="100"/>
      <c r="F36" s="100"/>
    </row>
    <row r="37" spans="2:6">
      <c r="B37" s="99"/>
      <c r="C37" s="100"/>
      <c r="D37" s="100"/>
      <c r="E37" s="100"/>
      <c r="F37" s="100"/>
    </row>
    <row r="38" spans="2:6">
      <c r="B38" s="99"/>
      <c r="C38" s="100"/>
      <c r="D38" s="100"/>
      <c r="E38" s="100"/>
      <c r="F38" s="100"/>
    </row>
    <row r="39" spans="2:6">
      <c r="B39" s="99"/>
      <c r="C39" s="100"/>
      <c r="D39" s="100"/>
      <c r="E39" s="100"/>
      <c r="F39" s="100"/>
    </row>
    <row r="40" spans="2:6">
      <c r="B40" s="99"/>
      <c r="C40" s="100"/>
      <c r="D40" s="100"/>
      <c r="E40" s="100"/>
      <c r="F40" s="100"/>
    </row>
    <row r="41" spans="2:6">
      <c r="B41" s="99"/>
      <c r="C41" s="100"/>
      <c r="D41" s="100"/>
      <c r="E41" s="100"/>
      <c r="F41" s="100"/>
    </row>
    <row r="42" spans="2:6">
      <c r="B42" s="99"/>
      <c r="C42" s="100"/>
      <c r="D42" s="100"/>
      <c r="E42" s="100"/>
      <c r="F42" s="100"/>
    </row>
    <row r="43" spans="2:6">
      <c r="B43" s="99"/>
      <c r="C43" s="100"/>
      <c r="D43" s="100"/>
      <c r="E43" s="100"/>
      <c r="F43" s="100"/>
    </row>
    <row r="44" spans="2:6">
      <c r="B44" s="99"/>
      <c r="C44" s="100"/>
      <c r="D44" s="100"/>
      <c r="E44" s="100"/>
      <c r="F44" s="100"/>
    </row>
    <row r="45" spans="2:6">
      <c r="B45" s="99"/>
      <c r="C45" s="100"/>
      <c r="D45" s="100"/>
      <c r="E45" s="100"/>
      <c r="F45" s="100"/>
    </row>
    <row r="46" spans="2:6">
      <c r="B46" s="99"/>
      <c r="C46" s="100"/>
      <c r="D46" s="100"/>
      <c r="E46" s="100"/>
      <c r="F46" s="100"/>
    </row>
    <row r="47" spans="2:6">
      <c r="B47" s="99"/>
      <c r="C47" s="100"/>
      <c r="D47" s="100"/>
      <c r="E47" s="100"/>
      <c r="F47" s="100"/>
    </row>
    <row r="48" spans="2:6">
      <c r="B48" s="99"/>
      <c r="C48" s="100"/>
      <c r="D48" s="100"/>
      <c r="E48" s="100"/>
      <c r="F48" s="100"/>
    </row>
    <row r="49" spans="2:6">
      <c r="B49" s="99"/>
      <c r="C49" s="100"/>
      <c r="D49" s="100"/>
      <c r="E49" s="100"/>
      <c r="F49" s="100"/>
    </row>
    <row r="50" spans="2:6">
      <c r="B50" s="99"/>
      <c r="C50" s="100"/>
      <c r="D50" s="100"/>
      <c r="E50" s="100"/>
      <c r="F50" s="100"/>
    </row>
    <row r="51" spans="2:6">
      <c r="B51" s="99"/>
      <c r="C51" s="100"/>
      <c r="D51" s="100"/>
      <c r="E51" s="100"/>
      <c r="F51" s="100"/>
    </row>
    <row r="52" spans="2:6">
      <c r="B52" s="99"/>
      <c r="C52" s="100"/>
      <c r="D52" s="100"/>
      <c r="E52" s="100"/>
      <c r="F52" s="100"/>
    </row>
    <row r="53" spans="2:6">
      <c r="B53" s="99"/>
      <c r="C53" s="100"/>
      <c r="D53" s="100"/>
      <c r="E53" s="100"/>
      <c r="F53" s="100"/>
    </row>
    <row r="54" spans="2:6">
      <c r="B54" s="99"/>
      <c r="C54" s="100"/>
      <c r="D54" s="100"/>
      <c r="E54" s="100"/>
      <c r="F54" s="100"/>
    </row>
    <row r="55" spans="2:6">
      <c r="B55" s="99"/>
      <c r="C55" s="100"/>
      <c r="D55" s="100"/>
      <c r="E55" s="100"/>
      <c r="F55" s="100"/>
    </row>
    <row r="56" spans="2:6">
      <c r="B56" s="99"/>
      <c r="C56" s="100"/>
      <c r="D56" s="100"/>
      <c r="E56" s="100"/>
      <c r="F56" s="100"/>
    </row>
    <row r="57" spans="2:6">
      <c r="B57" s="99"/>
      <c r="C57" s="100"/>
      <c r="D57" s="100"/>
      <c r="E57" s="100"/>
      <c r="F57" s="100"/>
    </row>
    <row r="58" spans="2:6">
      <c r="B58" s="99"/>
      <c r="C58" s="100"/>
      <c r="D58" s="100"/>
      <c r="E58" s="100"/>
      <c r="F58" s="100"/>
    </row>
    <row r="59" spans="2:6">
      <c r="B59" s="99"/>
      <c r="C59" s="100"/>
      <c r="D59" s="100"/>
      <c r="E59" s="100"/>
      <c r="F59" s="100"/>
    </row>
    <row r="60" spans="2:6">
      <c r="B60" s="99"/>
      <c r="C60" s="100"/>
      <c r="D60" s="100"/>
      <c r="E60" s="100"/>
      <c r="F60" s="100"/>
    </row>
    <row r="61" spans="2:6">
      <c r="B61" s="99"/>
      <c r="C61" s="100"/>
      <c r="D61" s="100"/>
      <c r="E61" s="100"/>
      <c r="F61" s="100"/>
    </row>
    <row r="62" spans="2:6">
      <c r="B62" s="99"/>
      <c r="C62" s="100"/>
      <c r="D62" s="100"/>
      <c r="E62" s="100"/>
      <c r="F62" s="100"/>
    </row>
    <row r="63" spans="2:6">
      <c r="B63" s="99"/>
      <c r="C63" s="100"/>
      <c r="D63" s="100"/>
      <c r="E63" s="100"/>
      <c r="F63" s="100"/>
    </row>
    <row r="64" spans="2:6">
      <c r="B64" s="99"/>
      <c r="C64" s="100"/>
      <c r="D64" s="100"/>
      <c r="E64" s="100"/>
      <c r="F64" s="100"/>
    </row>
    <row r="65" spans="2:6">
      <c r="B65" s="99"/>
      <c r="C65" s="100"/>
      <c r="D65" s="100"/>
      <c r="E65" s="100"/>
      <c r="F65" s="100"/>
    </row>
    <row r="66" spans="2:6">
      <c r="B66" s="99"/>
      <c r="C66" s="100"/>
      <c r="D66" s="100"/>
      <c r="E66" s="100"/>
      <c r="F66" s="100"/>
    </row>
    <row r="67" spans="2:6">
      <c r="B67" s="99"/>
      <c r="C67" s="100"/>
      <c r="D67" s="100"/>
      <c r="E67" s="100"/>
      <c r="F67" s="100"/>
    </row>
    <row r="68" spans="2:6">
      <c r="B68" s="99"/>
      <c r="C68" s="100"/>
      <c r="D68" s="100"/>
      <c r="E68" s="100"/>
      <c r="F68" s="100"/>
    </row>
    <row r="69" spans="2:6">
      <c r="B69" s="99"/>
      <c r="C69" s="100"/>
      <c r="D69" s="100"/>
      <c r="E69" s="100"/>
      <c r="F69" s="100"/>
    </row>
    <row r="70" spans="2:6">
      <c r="B70" s="99"/>
      <c r="C70" s="100"/>
      <c r="D70" s="100"/>
      <c r="E70" s="100"/>
      <c r="F70" s="100"/>
    </row>
    <row r="71" spans="2:6">
      <c r="B71" s="99"/>
      <c r="C71" s="100"/>
      <c r="D71" s="100"/>
      <c r="E71" s="100"/>
      <c r="F71" s="100"/>
    </row>
    <row r="72" spans="2:6">
      <c r="B72" s="99"/>
      <c r="C72" s="100"/>
      <c r="D72" s="100"/>
      <c r="E72" s="100"/>
      <c r="F72" s="100"/>
    </row>
    <row r="73" spans="2:6">
      <c r="B73" s="99"/>
      <c r="C73" s="100"/>
      <c r="D73" s="100"/>
      <c r="E73" s="100"/>
      <c r="F73" s="100"/>
    </row>
    <row r="74" spans="2:6">
      <c r="B74" s="99"/>
      <c r="C74" s="100"/>
      <c r="D74" s="100"/>
      <c r="E74" s="100"/>
      <c r="F74" s="100"/>
    </row>
    <row r="75" spans="2:6">
      <c r="B75" s="99"/>
      <c r="C75" s="100"/>
      <c r="D75" s="100"/>
      <c r="E75" s="100"/>
      <c r="F75" s="100"/>
    </row>
    <row r="76" spans="2:6">
      <c r="B76" s="99"/>
      <c r="C76" s="100"/>
      <c r="D76" s="100"/>
      <c r="E76" s="100"/>
      <c r="F76" s="100"/>
    </row>
    <row r="77" spans="2:6">
      <c r="B77" s="99"/>
      <c r="C77" s="100"/>
      <c r="D77" s="100"/>
      <c r="E77" s="100"/>
      <c r="F77" s="100"/>
    </row>
    <row r="78" spans="2:6">
      <c r="B78" s="99"/>
      <c r="C78" s="100"/>
      <c r="D78" s="100"/>
      <c r="E78" s="100"/>
      <c r="F78" s="100"/>
    </row>
    <row r="79" spans="2:6">
      <c r="B79" s="99"/>
      <c r="C79" s="100"/>
      <c r="D79" s="100"/>
      <c r="E79" s="100"/>
      <c r="F79" s="100"/>
    </row>
    <row r="80" spans="2:6">
      <c r="B80" s="99"/>
      <c r="C80" s="100"/>
      <c r="D80" s="100"/>
      <c r="E80" s="100"/>
      <c r="F80" s="100"/>
    </row>
    <row r="81" spans="2:6">
      <c r="B81" s="99"/>
      <c r="C81" s="100"/>
      <c r="D81" s="100"/>
      <c r="E81" s="100"/>
      <c r="F81" s="100"/>
    </row>
    <row r="82" spans="2:6">
      <c r="B82" s="99"/>
      <c r="C82" s="100"/>
      <c r="D82" s="100"/>
      <c r="E82" s="100"/>
      <c r="F82" s="100"/>
    </row>
    <row r="83" spans="2:6">
      <c r="B83" s="99"/>
      <c r="C83" s="100"/>
      <c r="D83" s="100"/>
      <c r="E83" s="100"/>
      <c r="F83" s="100"/>
    </row>
    <row r="84" spans="2:6">
      <c r="B84" s="99"/>
      <c r="C84" s="100"/>
      <c r="D84" s="100"/>
      <c r="E84" s="100"/>
      <c r="F84" s="100"/>
    </row>
    <row r="85" spans="2:6">
      <c r="B85" s="99"/>
      <c r="C85" s="100"/>
      <c r="D85" s="100"/>
      <c r="E85" s="100"/>
      <c r="F85" s="100"/>
    </row>
    <row r="86" spans="2:6">
      <c r="B86" s="99"/>
      <c r="C86" s="100"/>
      <c r="D86" s="100"/>
      <c r="E86" s="100"/>
      <c r="F86" s="100"/>
    </row>
    <row r="87" spans="2:6">
      <c r="B87" s="99"/>
      <c r="C87" s="100"/>
      <c r="D87" s="100"/>
      <c r="E87" s="100"/>
      <c r="F87" s="100"/>
    </row>
    <row r="88" spans="2:6">
      <c r="B88" s="99"/>
      <c r="C88" s="100"/>
      <c r="D88" s="100"/>
      <c r="E88" s="100"/>
      <c r="F88" s="100"/>
    </row>
    <row r="89" spans="2:6">
      <c r="B89" s="99"/>
      <c r="C89" s="100"/>
      <c r="D89" s="100"/>
      <c r="E89" s="100"/>
      <c r="F89" s="100"/>
    </row>
    <row r="90" spans="2:6">
      <c r="B90" s="99"/>
      <c r="C90" s="100"/>
      <c r="D90" s="100"/>
      <c r="E90" s="100"/>
      <c r="F90" s="100"/>
    </row>
    <row r="91" spans="2:6">
      <c r="B91" s="99"/>
      <c r="C91" s="100"/>
      <c r="D91" s="100"/>
      <c r="E91" s="100"/>
      <c r="F91" s="100"/>
    </row>
    <row r="92" spans="2:6">
      <c r="B92" s="99"/>
      <c r="C92" s="100"/>
      <c r="D92" s="100"/>
      <c r="E92" s="100"/>
      <c r="F92" s="100"/>
    </row>
    <row r="93" spans="2:6">
      <c r="B93" s="99"/>
      <c r="C93" s="100"/>
      <c r="D93" s="100"/>
      <c r="E93" s="100"/>
      <c r="F93" s="100"/>
    </row>
    <row r="94" spans="2:6">
      <c r="B94" s="99"/>
      <c r="C94" s="100"/>
      <c r="D94" s="100"/>
      <c r="E94" s="100"/>
      <c r="F94" s="100"/>
    </row>
    <row r="95" spans="2:6">
      <c r="B95" s="99"/>
      <c r="C95" s="100"/>
      <c r="D95" s="100"/>
      <c r="E95" s="100"/>
      <c r="F95" s="100"/>
    </row>
    <row r="96" spans="2:6">
      <c r="B96" s="99"/>
      <c r="C96" s="100"/>
      <c r="D96" s="100"/>
      <c r="E96" s="100"/>
      <c r="F96" s="100"/>
    </row>
    <row r="97" spans="2:6">
      <c r="B97" s="99"/>
      <c r="C97" s="100"/>
      <c r="D97" s="100"/>
      <c r="E97" s="100"/>
      <c r="F97" s="100"/>
    </row>
    <row r="98" spans="2:6">
      <c r="B98" s="99"/>
      <c r="C98" s="100"/>
      <c r="D98" s="100"/>
      <c r="E98" s="100"/>
      <c r="F98" s="100"/>
    </row>
    <row r="99" spans="2:6">
      <c r="B99" s="99"/>
      <c r="C99" s="100"/>
      <c r="D99" s="100"/>
      <c r="E99" s="100"/>
      <c r="F99" s="100"/>
    </row>
    <row r="100" spans="2:6">
      <c r="B100" s="99"/>
      <c r="C100" s="100"/>
      <c r="D100" s="100"/>
      <c r="E100" s="100"/>
      <c r="F100" s="100"/>
    </row>
    <row r="101" spans="2:6">
      <c r="B101" s="99"/>
      <c r="C101" s="100"/>
      <c r="D101" s="100"/>
      <c r="E101" s="100"/>
      <c r="F101" s="100"/>
    </row>
    <row r="102" spans="2:6">
      <c r="B102" s="99"/>
      <c r="C102" s="100"/>
      <c r="D102" s="100"/>
      <c r="E102" s="100"/>
      <c r="F102" s="100"/>
    </row>
    <row r="103" spans="2:6">
      <c r="B103" s="99"/>
      <c r="C103" s="100"/>
      <c r="D103" s="100"/>
      <c r="E103" s="100"/>
      <c r="F103" s="100"/>
    </row>
    <row r="104" spans="2:6">
      <c r="B104" s="99"/>
      <c r="C104" s="100"/>
      <c r="D104" s="100"/>
      <c r="E104" s="100"/>
      <c r="F104" s="100"/>
    </row>
    <row r="105" spans="2:6">
      <c r="B105" s="99"/>
      <c r="C105" s="100"/>
      <c r="D105" s="100"/>
      <c r="E105" s="100"/>
      <c r="F105" s="100"/>
    </row>
    <row r="106" spans="2:6">
      <c r="B106" s="99"/>
      <c r="C106" s="100"/>
      <c r="D106" s="100"/>
      <c r="E106" s="100"/>
      <c r="F106" s="100"/>
    </row>
    <row r="107" spans="2:6">
      <c r="B107" s="99"/>
      <c r="C107" s="100"/>
      <c r="D107" s="100"/>
      <c r="E107" s="100"/>
      <c r="F107" s="100"/>
    </row>
    <row r="108" spans="2:6">
      <c r="B108" s="99"/>
      <c r="C108" s="100"/>
      <c r="D108" s="100"/>
      <c r="E108" s="100"/>
      <c r="F108" s="100"/>
    </row>
    <row r="109" spans="2:6">
      <c r="B109" s="99"/>
      <c r="C109" s="100"/>
      <c r="D109" s="100"/>
      <c r="E109" s="100"/>
      <c r="F109" s="100"/>
    </row>
    <row r="110" spans="2:6">
      <c r="B110" s="99"/>
      <c r="C110" s="100"/>
      <c r="D110" s="100"/>
      <c r="E110" s="100"/>
      <c r="F110" s="100"/>
    </row>
    <row r="111" spans="2:6">
      <c r="B111" s="99"/>
      <c r="C111" s="100"/>
      <c r="D111" s="100"/>
      <c r="E111" s="100"/>
      <c r="F111" s="100"/>
    </row>
    <row r="112" spans="2:6">
      <c r="B112" s="99"/>
      <c r="C112" s="100"/>
      <c r="D112" s="100"/>
      <c r="E112" s="100"/>
      <c r="F112" s="100"/>
    </row>
    <row r="113" spans="2:6">
      <c r="B113" s="99"/>
      <c r="C113" s="100"/>
      <c r="D113" s="100"/>
      <c r="E113" s="100"/>
      <c r="F113" s="100"/>
    </row>
    <row r="114" spans="2:6">
      <c r="B114" s="99"/>
      <c r="C114" s="100"/>
      <c r="D114" s="100"/>
      <c r="E114" s="100"/>
      <c r="F114" s="100"/>
    </row>
    <row r="115" spans="2:6">
      <c r="B115" s="99"/>
      <c r="C115" s="100"/>
      <c r="D115" s="100"/>
      <c r="E115" s="100"/>
      <c r="F115" s="100"/>
    </row>
    <row r="116" spans="2:6">
      <c r="B116" s="99"/>
      <c r="C116" s="100"/>
      <c r="D116" s="100"/>
      <c r="E116" s="100"/>
      <c r="F116" s="100"/>
    </row>
    <row r="117" spans="2:6">
      <c r="B117" s="99"/>
      <c r="C117" s="100"/>
      <c r="D117" s="100"/>
      <c r="E117" s="100"/>
      <c r="F117" s="100"/>
    </row>
    <row r="118" spans="2:6">
      <c r="B118" s="99"/>
      <c r="C118" s="100"/>
      <c r="D118" s="100"/>
      <c r="E118" s="100"/>
      <c r="F118" s="100"/>
    </row>
    <row r="119" spans="2:6">
      <c r="B119" s="99"/>
      <c r="C119" s="100"/>
      <c r="D119" s="100"/>
      <c r="E119" s="100"/>
      <c r="F119" s="100"/>
    </row>
    <row r="120" spans="2:6">
      <c r="B120" s="99"/>
      <c r="C120" s="100"/>
      <c r="D120" s="100"/>
      <c r="E120" s="100"/>
      <c r="F120" s="100"/>
    </row>
    <row r="121" spans="2:6">
      <c r="B121" s="99"/>
      <c r="C121" s="100"/>
      <c r="D121" s="100"/>
      <c r="E121" s="100"/>
      <c r="F121" s="100"/>
    </row>
    <row r="122" spans="2:6">
      <c r="B122" s="99"/>
      <c r="C122" s="100"/>
      <c r="D122" s="100"/>
      <c r="E122" s="100"/>
      <c r="F122" s="100"/>
    </row>
    <row r="123" spans="2:6">
      <c r="B123" s="99"/>
      <c r="C123" s="100"/>
      <c r="D123" s="100"/>
      <c r="E123" s="100"/>
      <c r="F123" s="100"/>
    </row>
    <row r="124" spans="2:6">
      <c r="B124" s="99"/>
      <c r="C124" s="100"/>
      <c r="D124" s="100"/>
      <c r="E124" s="100"/>
      <c r="F124" s="100"/>
    </row>
    <row r="125" spans="2:6">
      <c r="B125" s="99"/>
      <c r="C125" s="100"/>
      <c r="D125" s="100"/>
      <c r="E125" s="100"/>
      <c r="F125" s="100"/>
    </row>
    <row r="126" spans="2:6">
      <c r="B126" s="99"/>
      <c r="C126" s="100"/>
      <c r="D126" s="100"/>
      <c r="E126" s="100"/>
      <c r="F126" s="100"/>
    </row>
    <row r="127" spans="2:6">
      <c r="B127" s="99"/>
      <c r="C127" s="100"/>
      <c r="D127" s="100"/>
      <c r="E127" s="100"/>
      <c r="F127" s="100"/>
    </row>
    <row r="128" spans="2:6">
      <c r="B128" s="99"/>
      <c r="C128" s="100"/>
      <c r="D128" s="100"/>
      <c r="E128" s="100"/>
      <c r="F128" s="100"/>
    </row>
    <row r="129" spans="2:6">
      <c r="B129" s="99"/>
      <c r="C129" s="100"/>
      <c r="D129" s="100"/>
      <c r="E129" s="100"/>
      <c r="F129" s="100"/>
    </row>
    <row r="130" spans="2:6">
      <c r="B130" s="99"/>
      <c r="C130" s="100"/>
      <c r="D130" s="100"/>
      <c r="E130" s="100"/>
      <c r="F130" s="100"/>
    </row>
    <row r="131" spans="2:6">
      <c r="B131" s="99"/>
      <c r="C131" s="100"/>
      <c r="D131" s="100"/>
      <c r="E131" s="100"/>
      <c r="F131" s="100"/>
    </row>
    <row r="132" spans="2:6">
      <c r="B132" s="99"/>
      <c r="C132" s="100"/>
      <c r="D132" s="100"/>
      <c r="E132" s="100"/>
      <c r="F132" s="100"/>
    </row>
    <row r="133" spans="2:6">
      <c r="B133" s="99"/>
      <c r="C133" s="100"/>
      <c r="D133" s="100"/>
      <c r="E133" s="100"/>
      <c r="F133" s="100"/>
    </row>
    <row r="134" spans="2:6">
      <c r="B134" s="99"/>
      <c r="C134" s="100"/>
      <c r="D134" s="100"/>
      <c r="E134" s="100"/>
      <c r="F134" s="100"/>
    </row>
    <row r="135" spans="2:6">
      <c r="B135" s="99"/>
      <c r="C135" s="100"/>
      <c r="D135" s="100"/>
      <c r="E135" s="100"/>
      <c r="F135" s="100"/>
    </row>
    <row r="136" spans="2:6">
      <c r="B136" s="99"/>
      <c r="C136" s="100"/>
      <c r="D136" s="100"/>
      <c r="E136" s="100"/>
      <c r="F136" s="100"/>
    </row>
    <row r="137" spans="2:6">
      <c r="B137" s="99"/>
      <c r="C137" s="100"/>
      <c r="D137" s="100"/>
      <c r="E137" s="100"/>
      <c r="F137" s="100"/>
    </row>
    <row r="138" spans="2:6">
      <c r="B138" s="99"/>
      <c r="C138" s="100"/>
      <c r="D138" s="100"/>
      <c r="E138" s="100"/>
      <c r="F138" s="100"/>
    </row>
    <row r="139" spans="2:6">
      <c r="B139" s="99"/>
      <c r="C139" s="100"/>
      <c r="D139" s="100"/>
      <c r="E139" s="100"/>
      <c r="F139" s="100"/>
    </row>
    <row r="140" spans="2:6">
      <c r="B140" s="99"/>
      <c r="C140" s="100"/>
      <c r="D140" s="100"/>
      <c r="E140" s="100"/>
      <c r="F140" s="100"/>
    </row>
    <row r="141" spans="2:6">
      <c r="B141" s="99"/>
      <c r="C141" s="100"/>
      <c r="D141" s="100"/>
      <c r="E141" s="100"/>
      <c r="F141" s="100"/>
    </row>
    <row r="142" spans="2:6">
      <c r="B142" s="99"/>
      <c r="C142" s="100"/>
      <c r="D142" s="100"/>
      <c r="E142" s="100"/>
      <c r="F142" s="100"/>
    </row>
    <row r="143" spans="2:6">
      <c r="B143" s="99"/>
      <c r="C143" s="100"/>
      <c r="D143" s="100"/>
      <c r="E143" s="100"/>
      <c r="F143" s="100"/>
    </row>
    <row r="144" spans="2:6">
      <c r="B144" s="99"/>
      <c r="C144" s="100"/>
      <c r="D144" s="100"/>
      <c r="E144" s="100"/>
      <c r="F144" s="100"/>
    </row>
    <row r="145" spans="2:6">
      <c r="B145" s="99"/>
      <c r="C145" s="100"/>
      <c r="D145" s="100"/>
      <c r="E145" s="100"/>
      <c r="F145" s="100"/>
    </row>
    <row r="146" spans="2:6">
      <c r="B146" s="99"/>
      <c r="C146" s="100"/>
      <c r="D146" s="100"/>
      <c r="E146" s="100"/>
      <c r="F146" s="100"/>
    </row>
    <row r="147" spans="2:6">
      <c r="B147" s="99"/>
      <c r="C147" s="100"/>
      <c r="D147" s="100"/>
      <c r="E147" s="100"/>
      <c r="F147" s="100"/>
    </row>
    <row r="148" spans="2:6">
      <c r="B148" s="99"/>
      <c r="C148" s="100"/>
      <c r="D148" s="100"/>
      <c r="E148" s="100"/>
      <c r="F148" s="100"/>
    </row>
    <row r="149" spans="2:6">
      <c r="B149" s="99"/>
      <c r="C149" s="100"/>
      <c r="D149" s="100"/>
      <c r="E149" s="100"/>
      <c r="F149" s="100"/>
    </row>
    <row r="150" spans="2:6">
      <c r="B150" s="99"/>
      <c r="C150" s="100"/>
      <c r="D150" s="100"/>
      <c r="E150" s="100"/>
      <c r="F150" s="100"/>
    </row>
    <row r="151" spans="2:6">
      <c r="B151" s="99"/>
      <c r="C151" s="100"/>
      <c r="D151" s="100"/>
      <c r="E151" s="100"/>
      <c r="F151" s="100"/>
    </row>
    <row r="152" spans="2:6">
      <c r="B152" s="99"/>
      <c r="C152" s="100"/>
      <c r="D152" s="100"/>
      <c r="E152" s="100"/>
      <c r="F152" s="100"/>
    </row>
    <row r="153" spans="2:6">
      <c r="B153" s="99"/>
      <c r="C153" s="100"/>
      <c r="D153" s="100"/>
      <c r="E153" s="100"/>
      <c r="F153" s="100"/>
    </row>
    <row r="154" spans="2:6">
      <c r="B154" s="99"/>
      <c r="C154" s="100"/>
      <c r="D154" s="100"/>
      <c r="E154" s="100"/>
      <c r="F154" s="100"/>
    </row>
    <row r="155" spans="2:6">
      <c r="B155" s="99"/>
      <c r="C155" s="100"/>
      <c r="D155" s="100"/>
      <c r="E155" s="100"/>
      <c r="F155" s="100"/>
    </row>
    <row r="156" spans="2:6">
      <c r="B156" s="99"/>
      <c r="C156" s="100"/>
      <c r="D156" s="100"/>
      <c r="E156" s="100"/>
      <c r="F156" s="100"/>
    </row>
    <row r="157" spans="2:6">
      <c r="B157" s="99"/>
      <c r="C157" s="100"/>
      <c r="D157" s="100"/>
      <c r="E157" s="100"/>
      <c r="F157" s="100"/>
    </row>
    <row r="158" spans="2:6">
      <c r="B158" s="99"/>
      <c r="C158" s="100"/>
      <c r="D158" s="100"/>
      <c r="E158" s="100"/>
      <c r="F158" s="100"/>
    </row>
    <row r="159" spans="2:6">
      <c r="B159" s="99"/>
      <c r="C159" s="100"/>
      <c r="D159" s="100"/>
      <c r="E159" s="100"/>
      <c r="F159" s="100"/>
    </row>
    <row r="160" spans="2:6">
      <c r="B160" s="99"/>
      <c r="C160" s="100"/>
      <c r="D160" s="100"/>
      <c r="E160" s="100"/>
      <c r="F160" s="100"/>
    </row>
    <row r="161" spans="2:6">
      <c r="B161" s="99"/>
      <c r="C161" s="100"/>
      <c r="D161" s="100"/>
      <c r="E161" s="100"/>
      <c r="F161" s="100"/>
    </row>
    <row r="162" spans="2:6">
      <c r="B162" s="99"/>
      <c r="C162" s="100"/>
      <c r="D162" s="100"/>
      <c r="E162" s="100"/>
      <c r="F162" s="100"/>
    </row>
    <row r="163" spans="2:6">
      <c r="B163" s="99"/>
      <c r="C163" s="100"/>
      <c r="D163" s="100"/>
      <c r="E163" s="100"/>
      <c r="F163" s="100"/>
    </row>
    <row r="164" spans="2:6">
      <c r="B164" s="99"/>
      <c r="C164" s="100"/>
      <c r="D164" s="100"/>
      <c r="E164" s="100"/>
      <c r="F164" s="100"/>
    </row>
    <row r="165" spans="2:6">
      <c r="B165" s="99"/>
      <c r="C165" s="100"/>
      <c r="D165" s="100"/>
      <c r="E165" s="100"/>
      <c r="F165" s="100"/>
    </row>
    <row r="166" spans="2:6">
      <c r="B166" s="99"/>
      <c r="C166" s="100"/>
      <c r="D166" s="100"/>
      <c r="E166" s="100"/>
      <c r="F166" s="100"/>
    </row>
    <row r="167" spans="2:6">
      <c r="B167" s="99"/>
      <c r="C167" s="100"/>
      <c r="D167" s="100"/>
      <c r="E167" s="100"/>
      <c r="F167" s="100"/>
    </row>
    <row r="168" spans="2:6">
      <c r="B168" s="99"/>
      <c r="C168" s="100"/>
      <c r="D168" s="100"/>
      <c r="E168" s="100"/>
      <c r="F168" s="100"/>
    </row>
    <row r="169" spans="2:6">
      <c r="B169" s="99"/>
      <c r="C169" s="100"/>
      <c r="D169" s="100"/>
      <c r="E169" s="100"/>
      <c r="F169" s="100"/>
    </row>
    <row r="170" spans="2:6">
      <c r="B170" s="99"/>
      <c r="C170" s="100"/>
      <c r="D170" s="100"/>
      <c r="E170" s="100"/>
      <c r="F170" s="100"/>
    </row>
    <row r="171" spans="2:6">
      <c r="B171" s="99"/>
      <c r="C171" s="100"/>
      <c r="D171" s="100"/>
      <c r="E171" s="100"/>
      <c r="F171" s="100"/>
    </row>
    <row r="172" spans="2:6">
      <c r="B172" s="99"/>
      <c r="C172" s="100"/>
      <c r="D172" s="100"/>
      <c r="E172" s="100"/>
      <c r="F172" s="100"/>
    </row>
    <row r="173" spans="2:6">
      <c r="B173" s="99"/>
      <c r="C173" s="100"/>
      <c r="D173" s="100"/>
      <c r="E173" s="100"/>
      <c r="F173" s="100"/>
    </row>
    <row r="174" spans="2:6">
      <c r="B174" s="99"/>
      <c r="C174" s="100"/>
      <c r="D174" s="100"/>
      <c r="E174" s="100"/>
      <c r="F174" s="100"/>
    </row>
    <row r="175" spans="2:6">
      <c r="B175" s="99"/>
      <c r="C175" s="100"/>
      <c r="D175" s="100"/>
      <c r="E175" s="100"/>
      <c r="F175" s="100"/>
    </row>
    <row r="176" spans="2:6">
      <c r="B176" s="99"/>
      <c r="C176" s="100"/>
      <c r="D176" s="100"/>
      <c r="E176" s="100"/>
      <c r="F176" s="100"/>
    </row>
    <row r="177" spans="2:6">
      <c r="B177" s="99"/>
      <c r="C177" s="100"/>
      <c r="D177" s="100"/>
      <c r="E177" s="100"/>
      <c r="F177" s="100"/>
    </row>
    <row r="178" spans="2:6">
      <c r="B178" s="99"/>
      <c r="C178" s="100"/>
      <c r="D178" s="100"/>
      <c r="E178" s="100"/>
      <c r="F178" s="100"/>
    </row>
    <row r="179" spans="2:6">
      <c r="B179" s="99"/>
      <c r="C179" s="100"/>
      <c r="D179" s="100"/>
      <c r="E179" s="100"/>
      <c r="F179" s="100"/>
    </row>
    <row r="180" spans="2:6">
      <c r="B180" s="99"/>
      <c r="C180" s="100"/>
      <c r="D180" s="100"/>
      <c r="E180" s="100"/>
      <c r="F180" s="100"/>
    </row>
    <row r="181" spans="2:6">
      <c r="B181" s="99"/>
      <c r="C181" s="100"/>
      <c r="D181" s="100"/>
      <c r="E181" s="100"/>
      <c r="F181" s="100"/>
    </row>
    <row r="182" spans="2:6">
      <c r="B182" s="99"/>
      <c r="C182" s="100"/>
      <c r="D182" s="100"/>
      <c r="E182" s="100"/>
      <c r="F182" s="100"/>
    </row>
    <row r="183" spans="2:6">
      <c r="B183" s="99"/>
      <c r="C183" s="100"/>
      <c r="D183" s="100"/>
      <c r="E183" s="100"/>
      <c r="F183" s="100"/>
    </row>
    <row r="184" spans="2:6">
      <c r="B184" s="99"/>
      <c r="C184" s="100"/>
      <c r="D184" s="100"/>
      <c r="E184" s="100"/>
      <c r="F184" s="100"/>
    </row>
    <row r="185" spans="2:6">
      <c r="B185" s="99"/>
      <c r="C185" s="100"/>
      <c r="D185" s="100"/>
      <c r="E185" s="100"/>
      <c r="F185" s="100"/>
    </row>
    <row r="186" spans="2:6">
      <c r="B186" s="99"/>
      <c r="C186" s="100"/>
      <c r="D186" s="100"/>
      <c r="E186" s="100"/>
      <c r="F186" s="100"/>
    </row>
    <row r="187" spans="2:6">
      <c r="B187" s="99"/>
      <c r="C187" s="100"/>
      <c r="D187" s="100"/>
      <c r="E187" s="100"/>
      <c r="F187" s="100"/>
    </row>
    <row r="188" spans="2:6">
      <c r="B188" s="99"/>
      <c r="C188" s="100"/>
      <c r="D188" s="100"/>
      <c r="E188" s="100"/>
      <c r="F188" s="100"/>
    </row>
    <row r="189" spans="2:6">
      <c r="B189" s="99"/>
      <c r="C189" s="100"/>
      <c r="D189" s="100"/>
      <c r="E189" s="100"/>
      <c r="F189" s="100"/>
    </row>
    <row r="190" spans="2:6">
      <c r="B190" s="99"/>
      <c r="C190" s="100"/>
      <c r="D190" s="100"/>
      <c r="E190" s="100"/>
      <c r="F190" s="100"/>
    </row>
    <row r="191" spans="2:6">
      <c r="B191" s="99"/>
      <c r="C191" s="100"/>
      <c r="D191" s="100"/>
      <c r="E191" s="100"/>
      <c r="F191" s="100"/>
    </row>
    <row r="192" spans="2:6">
      <c r="B192" s="99"/>
      <c r="C192" s="100"/>
      <c r="D192" s="100"/>
      <c r="E192" s="100"/>
      <c r="F192" s="100"/>
    </row>
    <row r="193" spans="2:6">
      <c r="B193" s="99"/>
      <c r="C193" s="100"/>
      <c r="D193" s="100"/>
      <c r="E193" s="100"/>
      <c r="F193" s="100"/>
    </row>
    <row r="194" spans="2:6">
      <c r="B194" s="99"/>
      <c r="C194" s="100"/>
      <c r="D194" s="100"/>
      <c r="E194" s="100"/>
      <c r="F194" s="100"/>
    </row>
    <row r="195" spans="2:6">
      <c r="B195" s="99"/>
      <c r="C195" s="100"/>
      <c r="D195" s="100"/>
      <c r="E195" s="100"/>
      <c r="F195" s="100"/>
    </row>
    <row r="196" spans="2:6">
      <c r="B196" s="99"/>
      <c r="C196" s="100"/>
      <c r="D196" s="100"/>
      <c r="E196" s="100"/>
      <c r="F196" s="100"/>
    </row>
    <row r="197" spans="2:6">
      <c r="B197" s="99"/>
      <c r="C197" s="100"/>
      <c r="D197" s="100"/>
      <c r="E197" s="100"/>
      <c r="F197" s="100"/>
    </row>
    <row r="198" spans="2:6">
      <c r="B198" s="99"/>
      <c r="C198" s="100"/>
      <c r="D198" s="100"/>
      <c r="E198" s="100"/>
      <c r="F198" s="100"/>
    </row>
    <row r="199" spans="2:6">
      <c r="B199" s="99"/>
      <c r="C199" s="100"/>
      <c r="D199" s="100"/>
      <c r="E199" s="100"/>
      <c r="F199" s="100"/>
    </row>
    <row r="200" spans="2:6">
      <c r="B200" s="99"/>
      <c r="C200" s="100"/>
      <c r="D200" s="100"/>
      <c r="E200" s="100"/>
      <c r="F200" s="100"/>
    </row>
    <row r="201" spans="2:6">
      <c r="B201" s="99"/>
      <c r="C201" s="100"/>
      <c r="D201" s="100"/>
      <c r="E201" s="100"/>
      <c r="F201" s="100"/>
    </row>
    <row r="202" spans="2:6">
      <c r="B202" s="99"/>
      <c r="C202" s="100"/>
      <c r="D202" s="100"/>
      <c r="E202" s="100"/>
      <c r="F202" s="100"/>
    </row>
    <row r="203" spans="2:6">
      <c r="B203" s="99"/>
      <c r="C203" s="100"/>
      <c r="D203" s="100"/>
      <c r="E203" s="100"/>
      <c r="F203" s="100"/>
    </row>
    <row r="204" spans="2:6">
      <c r="B204" s="99"/>
      <c r="C204" s="100"/>
      <c r="D204" s="100"/>
      <c r="E204" s="100"/>
      <c r="F204" s="100"/>
    </row>
    <row r="205" spans="2:6">
      <c r="B205" s="99"/>
      <c r="C205" s="100"/>
      <c r="D205" s="100"/>
      <c r="E205" s="100"/>
      <c r="F205" s="100"/>
    </row>
    <row r="206" spans="2:6">
      <c r="B206" s="99"/>
      <c r="C206" s="100"/>
      <c r="D206" s="100"/>
      <c r="E206" s="100"/>
      <c r="F206" s="100"/>
    </row>
    <row r="207" spans="2:6">
      <c r="B207" s="99"/>
      <c r="C207" s="100"/>
      <c r="D207" s="100"/>
      <c r="E207" s="100"/>
      <c r="F207" s="100"/>
    </row>
    <row r="208" spans="2:6">
      <c r="B208" s="99"/>
      <c r="C208" s="100"/>
      <c r="D208" s="100"/>
      <c r="E208" s="100"/>
      <c r="F208" s="100"/>
    </row>
    <row r="209" spans="2:6">
      <c r="B209" s="99"/>
      <c r="C209" s="100"/>
      <c r="D209" s="100"/>
      <c r="E209" s="100"/>
      <c r="F209" s="100"/>
    </row>
    <row r="210" spans="2:6">
      <c r="B210" s="99"/>
      <c r="C210" s="100"/>
      <c r="D210" s="100"/>
      <c r="E210" s="100"/>
      <c r="F210" s="100"/>
    </row>
    <row r="211" spans="2:6">
      <c r="B211" s="99"/>
      <c r="C211" s="100"/>
      <c r="D211" s="100"/>
      <c r="E211" s="100"/>
      <c r="F211" s="100"/>
    </row>
    <row r="212" spans="2:6">
      <c r="B212" s="99"/>
      <c r="C212" s="100"/>
      <c r="D212" s="100"/>
      <c r="E212" s="100"/>
      <c r="F212" s="100"/>
    </row>
    <row r="213" spans="2:6">
      <c r="B213" s="99"/>
      <c r="C213" s="100"/>
      <c r="D213" s="100"/>
      <c r="E213" s="100"/>
      <c r="F213" s="100"/>
    </row>
    <row r="214" spans="2:6">
      <c r="B214" s="99"/>
      <c r="C214" s="100"/>
      <c r="D214" s="100"/>
      <c r="E214" s="100"/>
      <c r="F214" s="100"/>
    </row>
    <row r="215" spans="2:6">
      <c r="B215" s="99"/>
      <c r="C215" s="100"/>
      <c r="D215" s="100"/>
      <c r="E215" s="100"/>
      <c r="F215" s="100"/>
    </row>
    <row r="216" spans="2:6">
      <c r="B216" s="99"/>
      <c r="C216" s="100"/>
      <c r="D216" s="100"/>
      <c r="E216" s="100"/>
      <c r="F216" s="100"/>
    </row>
    <row r="217" spans="2:6">
      <c r="B217" s="99"/>
      <c r="C217" s="100"/>
      <c r="D217" s="100"/>
      <c r="E217" s="100"/>
      <c r="F217" s="100"/>
    </row>
    <row r="218" spans="2:6">
      <c r="B218" s="99"/>
      <c r="C218" s="100"/>
      <c r="D218" s="100"/>
      <c r="E218" s="100"/>
      <c r="F218" s="100"/>
    </row>
    <row r="219" spans="2:6">
      <c r="B219" s="99"/>
      <c r="C219" s="100"/>
      <c r="D219" s="100"/>
      <c r="E219" s="100"/>
      <c r="F219" s="100"/>
    </row>
    <row r="220" spans="2:6">
      <c r="B220" s="99"/>
      <c r="C220" s="100"/>
      <c r="D220" s="100"/>
      <c r="E220" s="100"/>
      <c r="F220" s="100"/>
    </row>
    <row r="221" spans="2:6">
      <c r="B221" s="99"/>
      <c r="C221" s="100"/>
      <c r="D221" s="100"/>
      <c r="E221" s="100"/>
      <c r="F221" s="100"/>
    </row>
    <row r="222" spans="2:6">
      <c r="B222" s="99"/>
      <c r="C222" s="100"/>
      <c r="D222" s="100"/>
      <c r="E222" s="100"/>
      <c r="F222" s="100"/>
    </row>
    <row r="223" spans="2:6">
      <c r="B223" s="99"/>
      <c r="C223" s="100"/>
      <c r="D223" s="100"/>
      <c r="E223" s="100"/>
      <c r="F223" s="100"/>
    </row>
    <row r="224" spans="2:6">
      <c r="B224" s="99"/>
      <c r="C224" s="100"/>
      <c r="D224" s="100"/>
      <c r="E224" s="100"/>
      <c r="F224" s="100"/>
    </row>
    <row r="225" spans="2:6">
      <c r="B225" s="99"/>
      <c r="C225" s="100"/>
      <c r="D225" s="100"/>
      <c r="E225" s="100"/>
      <c r="F225" s="100"/>
    </row>
    <row r="226" spans="2:6">
      <c r="B226" s="99"/>
      <c r="C226" s="100"/>
      <c r="D226" s="100"/>
      <c r="E226" s="100"/>
      <c r="F226" s="100"/>
    </row>
    <row r="227" spans="2:6">
      <c r="B227" s="99"/>
      <c r="C227" s="100"/>
      <c r="D227" s="100"/>
      <c r="E227" s="100"/>
      <c r="F227" s="100"/>
    </row>
    <row r="228" spans="2:6">
      <c r="B228" s="99"/>
      <c r="C228" s="100"/>
      <c r="D228" s="100"/>
      <c r="E228" s="100"/>
      <c r="F228" s="100"/>
    </row>
    <row r="229" spans="2:6">
      <c r="B229" s="99"/>
      <c r="C229" s="100"/>
      <c r="D229" s="100"/>
      <c r="E229" s="100"/>
      <c r="F229" s="100"/>
    </row>
    <row r="230" spans="2:6">
      <c r="B230" s="99"/>
      <c r="C230" s="100"/>
      <c r="D230" s="100"/>
      <c r="E230" s="100"/>
      <c r="F230" s="100"/>
    </row>
    <row r="231" spans="2:6">
      <c r="B231" s="99"/>
      <c r="C231" s="100"/>
      <c r="D231" s="100"/>
      <c r="E231" s="100"/>
      <c r="F231" s="100"/>
    </row>
    <row r="232" spans="2:6">
      <c r="B232" s="99"/>
      <c r="C232" s="100"/>
      <c r="D232" s="100"/>
      <c r="E232" s="100"/>
      <c r="F232" s="100"/>
    </row>
    <row r="233" spans="2:6">
      <c r="B233" s="99"/>
      <c r="C233" s="100"/>
      <c r="D233" s="100"/>
      <c r="E233" s="100"/>
      <c r="F233" s="100"/>
    </row>
    <row r="234" spans="2:6">
      <c r="B234" s="99"/>
      <c r="C234" s="100"/>
      <c r="D234" s="100"/>
      <c r="E234" s="100"/>
      <c r="F234" s="100"/>
    </row>
    <row r="235" spans="2:6">
      <c r="B235" s="99"/>
      <c r="C235" s="100"/>
      <c r="D235" s="100"/>
      <c r="E235" s="100"/>
      <c r="F235" s="100"/>
    </row>
    <row r="236" spans="2:6">
      <c r="B236" s="99"/>
      <c r="C236" s="100"/>
      <c r="D236" s="100"/>
      <c r="E236" s="100"/>
      <c r="F236" s="100"/>
    </row>
    <row r="237" spans="2:6">
      <c r="B237" s="99"/>
      <c r="C237" s="100"/>
      <c r="D237" s="100"/>
      <c r="E237" s="100"/>
      <c r="F237" s="100"/>
    </row>
    <row r="238" spans="2:6">
      <c r="B238" s="99"/>
      <c r="C238" s="100"/>
      <c r="D238" s="100"/>
      <c r="E238" s="100"/>
      <c r="F238" s="100"/>
    </row>
    <row r="239" spans="2:6">
      <c r="B239" s="99"/>
      <c r="C239" s="100"/>
      <c r="D239" s="100"/>
      <c r="E239" s="100"/>
      <c r="F239" s="100"/>
    </row>
    <row r="240" spans="2:6">
      <c r="B240" s="99"/>
      <c r="C240" s="100"/>
      <c r="D240" s="100"/>
      <c r="E240" s="100"/>
      <c r="F240" s="100"/>
    </row>
    <row r="241" spans="2:6">
      <c r="B241" s="99"/>
      <c r="C241" s="100"/>
      <c r="D241" s="100"/>
      <c r="E241" s="100"/>
      <c r="F241" s="100"/>
    </row>
    <row r="242" spans="2:6">
      <c r="B242" s="99"/>
      <c r="C242" s="100"/>
      <c r="D242" s="100"/>
      <c r="E242" s="100"/>
      <c r="F242" s="100"/>
    </row>
    <row r="243" spans="2:6">
      <c r="B243" s="99"/>
      <c r="C243" s="100"/>
      <c r="D243" s="100"/>
      <c r="E243" s="100"/>
      <c r="F243" s="100"/>
    </row>
    <row r="244" spans="2:6">
      <c r="B244" s="99"/>
      <c r="C244" s="100"/>
      <c r="D244" s="100"/>
      <c r="E244" s="100"/>
      <c r="F244" s="100"/>
    </row>
    <row r="245" spans="2:6">
      <c r="B245" s="99"/>
      <c r="C245" s="100"/>
      <c r="D245" s="100"/>
      <c r="E245" s="100"/>
      <c r="F245" s="100"/>
    </row>
    <row r="246" spans="2:6">
      <c r="B246" s="99"/>
      <c r="C246" s="100"/>
      <c r="D246" s="100"/>
      <c r="E246" s="100"/>
      <c r="F246" s="100"/>
    </row>
    <row r="247" spans="2:6">
      <c r="B247" s="99"/>
      <c r="C247" s="100"/>
      <c r="D247" s="100"/>
      <c r="E247" s="100"/>
      <c r="F247" s="100"/>
    </row>
    <row r="248" spans="2:6">
      <c r="B248" s="99"/>
      <c r="C248" s="100"/>
      <c r="D248" s="100"/>
      <c r="E248" s="100"/>
      <c r="F248" s="100"/>
    </row>
    <row r="249" spans="2:6">
      <c r="B249" s="99"/>
      <c r="C249" s="100"/>
      <c r="D249" s="100"/>
      <c r="E249" s="100"/>
      <c r="F249" s="100"/>
    </row>
    <row r="250" spans="2:6">
      <c r="B250" s="99"/>
      <c r="C250" s="100"/>
      <c r="D250" s="100"/>
      <c r="E250" s="100"/>
      <c r="F250" s="100"/>
    </row>
    <row r="251" spans="2:6">
      <c r="B251" s="99"/>
      <c r="C251" s="100"/>
      <c r="D251" s="100"/>
      <c r="E251" s="100"/>
      <c r="F251" s="100"/>
    </row>
    <row r="252" spans="2:6">
      <c r="B252" s="99"/>
      <c r="C252" s="100"/>
      <c r="D252" s="100"/>
      <c r="E252" s="100"/>
      <c r="F252" s="100"/>
    </row>
    <row r="253" spans="2:6">
      <c r="B253" s="99"/>
      <c r="C253" s="100"/>
      <c r="D253" s="100"/>
      <c r="E253" s="100"/>
      <c r="F253" s="100"/>
    </row>
    <row r="254" spans="2:6">
      <c r="B254" s="99"/>
      <c r="C254" s="100"/>
      <c r="D254" s="100"/>
      <c r="E254" s="100"/>
      <c r="F254" s="100"/>
    </row>
    <row r="255" spans="2:6">
      <c r="B255" s="99"/>
      <c r="C255" s="100"/>
      <c r="D255" s="100"/>
      <c r="E255" s="100"/>
      <c r="F255" s="100"/>
    </row>
    <row r="256" spans="2:6">
      <c r="B256" s="99"/>
      <c r="C256" s="100"/>
      <c r="D256" s="100"/>
      <c r="E256" s="100"/>
      <c r="F256" s="100"/>
    </row>
    <row r="257" spans="2:6">
      <c r="B257" s="99"/>
      <c r="C257" s="100"/>
      <c r="D257" s="100"/>
      <c r="E257" s="100"/>
      <c r="F257" s="100"/>
    </row>
    <row r="258" spans="2:6">
      <c r="B258" s="99"/>
      <c r="C258" s="100"/>
      <c r="D258" s="100"/>
      <c r="E258" s="100"/>
      <c r="F258" s="100"/>
    </row>
    <row r="259" spans="2:6">
      <c r="B259" s="99"/>
      <c r="C259" s="100"/>
      <c r="D259" s="100"/>
      <c r="E259" s="100"/>
      <c r="F259" s="100"/>
    </row>
    <row r="260" spans="2:6">
      <c r="B260" s="99"/>
      <c r="C260" s="100"/>
      <c r="D260" s="100"/>
      <c r="E260" s="100"/>
      <c r="F260" s="100"/>
    </row>
    <row r="261" spans="2:6">
      <c r="B261" s="99"/>
      <c r="C261" s="100"/>
      <c r="D261" s="100"/>
      <c r="E261" s="100"/>
      <c r="F261" s="100"/>
    </row>
    <row r="262" spans="2:6">
      <c r="B262" s="99"/>
      <c r="C262" s="100"/>
      <c r="D262" s="100"/>
      <c r="E262" s="100"/>
      <c r="F262" s="100"/>
    </row>
    <row r="263" spans="2:6">
      <c r="B263" s="99"/>
      <c r="C263" s="100"/>
      <c r="D263" s="100"/>
      <c r="E263" s="100"/>
      <c r="F263" s="100"/>
    </row>
    <row r="264" spans="2:6">
      <c r="B264" s="99"/>
      <c r="C264" s="100"/>
      <c r="D264" s="100"/>
      <c r="E264" s="100"/>
      <c r="F264" s="100"/>
    </row>
    <row r="265" spans="2:6">
      <c r="B265" s="99"/>
      <c r="C265" s="100"/>
      <c r="D265" s="100"/>
      <c r="E265" s="100"/>
      <c r="F265" s="100"/>
    </row>
    <row r="266" spans="2:6">
      <c r="B266" s="99"/>
      <c r="C266" s="100"/>
      <c r="D266" s="100"/>
      <c r="E266" s="100"/>
      <c r="F266" s="100"/>
    </row>
    <row r="267" spans="2:6">
      <c r="B267" s="99"/>
      <c r="C267" s="100"/>
      <c r="D267" s="100"/>
      <c r="E267" s="100"/>
      <c r="F267" s="100"/>
    </row>
    <row r="268" spans="2:6">
      <c r="B268" s="99"/>
      <c r="C268" s="100"/>
      <c r="D268" s="100"/>
      <c r="E268" s="100"/>
      <c r="F268" s="100"/>
    </row>
    <row r="269" spans="2:6">
      <c r="B269" s="99"/>
      <c r="C269" s="100"/>
      <c r="D269" s="100"/>
      <c r="E269" s="100"/>
      <c r="F269" s="100"/>
    </row>
    <row r="270" spans="2:6">
      <c r="B270" s="99"/>
      <c r="C270" s="100"/>
      <c r="D270" s="100"/>
      <c r="E270" s="100"/>
      <c r="F270" s="100"/>
    </row>
    <row r="271" spans="2:6">
      <c r="B271" s="99"/>
      <c r="C271" s="100"/>
      <c r="D271" s="100"/>
      <c r="E271" s="100"/>
      <c r="F271" s="100"/>
    </row>
    <row r="272" spans="2:6">
      <c r="B272" s="99"/>
      <c r="C272" s="100"/>
      <c r="D272" s="100"/>
      <c r="E272" s="100"/>
      <c r="F272" s="100"/>
    </row>
    <row r="273" spans="2:6">
      <c r="B273" s="99"/>
      <c r="C273" s="100"/>
      <c r="D273" s="100"/>
      <c r="E273" s="100"/>
      <c r="F273" s="100"/>
    </row>
    <row r="274" spans="2:6">
      <c r="B274" s="99"/>
      <c r="C274" s="100"/>
      <c r="D274" s="100"/>
      <c r="E274" s="100"/>
      <c r="F274" s="100"/>
    </row>
    <row r="275" spans="2:6">
      <c r="B275" s="99"/>
      <c r="C275" s="100"/>
      <c r="D275" s="100"/>
      <c r="E275" s="100"/>
      <c r="F275" s="100"/>
    </row>
    <row r="276" spans="2:6">
      <c r="B276" s="99"/>
      <c r="C276" s="100"/>
      <c r="D276" s="100"/>
      <c r="E276" s="100"/>
      <c r="F276" s="100"/>
    </row>
    <row r="277" spans="2:6">
      <c r="B277" s="99"/>
      <c r="C277" s="100"/>
      <c r="D277" s="100"/>
      <c r="E277" s="100"/>
      <c r="F277" s="100"/>
    </row>
    <row r="278" spans="2:6">
      <c r="B278" s="99"/>
      <c r="C278" s="100"/>
      <c r="D278" s="100"/>
      <c r="E278" s="100"/>
      <c r="F278" s="100"/>
    </row>
    <row r="279" spans="2:6">
      <c r="B279" s="99"/>
      <c r="C279" s="100"/>
      <c r="D279" s="100"/>
      <c r="E279" s="100"/>
      <c r="F279" s="100"/>
    </row>
    <row r="280" spans="2:6">
      <c r="B280" s="99"/>
      <c r="C280" s="100"/>
      <c r="D280" s="100"/>
      <c r="E280" s="100"/>
      <c r="F280" s="100"/>
    </row>
    <row r="281" spans="2:6">
      <c r="B281" s="99"/>
      <c r="C281" s="100"/>
      <c r="D281" s="100"/>
      <c r="E281" s="100"/>
      <c r="F281" s="100"/>
    </row>
    <row r="282" spans="2:6">
      <c r="B282" s="99"/>
      <c r="C282" s="100"/>
      <c r="D282" s="100"/>
      <c r="E282" s="100"/>
      <c r="F282" s="100"/>
    </row>
    <row r="283" spans="2:6">
      <c r="B283" s="99"/>
      <c r="C283" s="100"/>
      <c r="D283" s="100"/>
      <c r="E283" s="100"/>
      <c r="F283" s="100"/>
    </row>
    <row r="284" spans="2:6">
      <c r="B284" s="99"/>
      <c r="C284" s="100"/>
      <c r="D284" s="100"/>
      <c r="E284" s="100"/>
      <c r="F284" s="100"/>
    </row>
    <row r="285" spans="2:6">
      <c r="B285" s="99"/>
      <c r="C285" s="100"/>
      <c r="D285" s="100"/>
      <c r="E285" s="100"/>
      <c r="F285" s="100"/>
    </row>
    <row r="286" spans="2:6">
      <c r="B286" s="99"/>
      <c r="C286" s="100"/>
      <c r="D286" s="100"/>
      <c r="E286" s="100"/>
      <c r="F286" s="100"/>
    </row>
    <row r="287" spans="2:6">
      <c r="B287" s="99"/>
      <c r="C287" s="100"/>
      <c r="D287" s="100"/>
      <c r="E287" s="100"/>
      <c r="F287" s="100"/>
    </row>
    <row r="288" spans="2:6">
      <c r="B288" s="99"/>
      <c r="C288" s="100"/>
      <c r="D288" s="100"/>
      <c r="E288" s="100"/>
      <c r="F288" s="100"/>
    </row>
    <row r="289" spans="2:6">
      <c r="B289" s="99"/>
      <c r="C289" s="100"/>
      <c r="D289" s="100"/>
      <c r="E289" s="100"/>
      <c r="F289" s="100"/>
    </row>
    <row r="290" spans="2:6">
      <c r="B290" s="99"/>
      <c r="C290" s="100"/>
      <c r="D290" s="100"/>
      <c r="E290" s="100"/>
      <c r="F290" s="100"/>
    </row>
    <row r="291" spans="2:6">
      <c r="B291" s="99"/>
      <c r="C291" s="100"/>
      <c r="D291" s="100"/>
      <c r="E291" s="100"/>
      <c r="F291" s="100"/>
    </row>
    <row r="292" spans="2:6">
      <c r="B292" s="99"/>
      <c r="C292" s="100"/>
      <c r="D292" s="100"/>
      <c r="E292" s="100"/>
      <c r="F292" s="100"/>
    </row>
    <row r="293" spans="2:6">
      <c r="B293" s="99"/>
      <c r="C293" s="100"/>
      <c r="D293" s="100"/>
      <c r="E293" s="100"/>
      <c r="F293" s="100"/>
    </row>
    <row r="294" spans="2:6">
      <c r="B294" s="99"/>
      <c r="C294" s="100"/>
      <c r="D294" s="100"/>
      <c r="E294" s="100"/>
      <c r="F294" s="100"/>
    </row>
    <row r="295" spans="2:6">
      <c r="B295" s="99"/>
      <c r="C295" s="100"/>
      <c r="D295" s="100"/>
      <c r="E295" s="100"/>
      <c r="F295" s="100"/>
    </row>
    <row r="296" spans="2:6">
      <c r="B296" s="99"/>
      <c r="C296" s="100"/>
      <c r="D296" s="100"/>
      <c r="E296" s="100"/>
      <c r="F296" s="100"/>
    </row>
    <row r="297" spans="2:6">
      <c r="B297" s="99"/>
      <c r="C297" s="100"/>
      <c r="D297" s="100"/>
      <c r="E297" s="100"/>
      <c r="F297" s="100"/>
    </row>
    <row r="298" spans="2:6">
      <c r="B298" s="99"/>
      <c r="C298" s="100"/>
      <c r="D298" s="100"/>
      <c r="E298" s="100"/>
      <c r="F298" s="100"/>
    </row>
    <row r="299" spans="2:6">
      <c r="B299" s="99"/>
      <c r="C299" s="100"/>
      <c r="D299" s="100"/>
      <c r="E299" s="100"/>
      <c r="F299" s="100"/>
    </row>
    <row r="300" spans="2:6">
      <c r="B300" s="99"/>
      <c r="C300" s="100"/>
      <c r="D300" s="100"/>
      <c r="E300" s="100"/>
      <c r="F300" s="100"/>
    </row>
    <row r="301" spans="2:6">
      <c r="B301" s="99"/>
      <c r="C301" s="100"/>
      <c r="D301" s="100"/>
      <c r="E301" s="100"/>
      <c r="F301" s="100"/>
    </row>
    <row r="302" spans="2:6">
      <c r="B302" s="99"/>
      <c r="C302" s="100"/>
      <c r="D302" s="100"/>
      <c r="E302" s="100"/>
      <c r="F302" s="100"/>
    </row>
    <row r="303" spans="2:6">
      <c r="B303" s="99"/>
      <c r="C303" s="100"/>
      <c r="D303" s="100"/>
      <c r="E303" s="100"/>
      <c r="F303" s="100"/>
    </row>
    <row r="304" spans="2:6">
      <c r="B304" s="99"/>
      <c r="C304" s="100"/>
      <c r="D304" s="100"/>
      <c r="E304" s="100"/>
      <c r="F304" s="100"/>
    </row>
    <row r="305" spans="2:6">
      <c r="B305" s="99"/>
      <c r="C305" s="100"/>
      <c r="D305" s="100"/>
      <c r="E305" s="100"/>
      <c r="F305" s="100"/>
    </row>
    <row r="306" spans="2:6">
      <c r="B306" s="99"/>
      <c r="C306" s="100"/>
      <c r="D306" s="100"/>
      <c r="E306" s="100"/>
      <c r="F306" s="100"/>
    </row>
    <row r="307" spans="2:6">
      <c r="B307" s="99"/>
      <c r="C307" s="100"/>
      <c r="D307" s="100"/>
      <c r="E307" s="100"/>
      <c r="F307" s="100"/>
    </row>
    <row r="308" spans="2:6">
      <c r="B308" s="99"/>
      <c r="C308" s="100"/>
      <c r="D308" s="100"/>
      <c r="E308" s="100"/>
      <c r="F308" s="100"/>
    </row>
    <row r="309" spans="2:6">
      <c r="B309" s="99"/>
      <c r="C309" s="100"/>
      <c r="D309" s="100"/>
      <c r="E309" s="100"/>
      <c r="F309" s="100"/>
    </row>
    <row r="310" spans="2:6">
      <c r="B310" s="99"/>
      <c r="C310" s="100"/>
      <c r="D310" s="100"/>
      <c r="E310" s="100"/>
      <c r="F310" s="100"/>
    </row>
    <row r="311" spans="2:6">
      <c r="B311" s="99"/>
      <c r="C311" s="100"/>
      <c r="D311" s="100"/>
      <c r="E311" s="100"/>
      <c r="F311" s="100"/>
    </row>
    <row r="312" spans="2:6">
      <c r="B312" s="99"/>
      <c r="C312" s="100"/>
      <c r="D312" s="100"/>
      <c r="E312" s="100"/>
      <c r="F312" s="100"/>
    </row>
    <row r="313" spans="2:6">
      <c r="B313" s="99"/>
      <c r="C313" s="100"/>
      <c r="D313" s="100"/>
      <c r="E313" s="100"/>
      <c r="F313" s="100"/>
    </row>
    <row r="314" spans="2:6">
      <c r="B314" s="99"/>
      <c r="C314" s="100"/>
      <c r="D314" s="100"/>
      <c r="E314" s="100"/>
      <c r="F314" s="100"/>
    </row>
    <row r="315" spans="2:6">
      <c r="B315" s="99"/>
      <c r="C315" s="100"/>
      <c r="D315" s="100"/>
      <c r="E315" s="100"/>
      <c r="F315" s="100"/>
    </row>
    <row r="316" spans="2:6">
      <c r="B316" s="99"/>
      <c r="C316" s="100"/>
      <c r="D316" s="100"/>
      <c r="E316" s="100"/>
      <c r="F316" s="100"/>
    </row>
    <row r="317" spans="2:6">
      <c r="B317" s="99"/>
      <c r="C317" s="100"/>
      <c r="D317" s="100"/>
      <c r="E317" s="100"/>
      <c r="F317" s="100"/>
    </row>
    <row r="318" spans="2:6">
      <c r="B318" s="99"/>
      <c r="C318" s="100"/>
      <c r="D318" s="100"/>
      <c r="E318" s="100"/>
      <c r="F318" s="100"/>
    </row>
    <row r="319" spans="2:6">
      <c r="B319" s="99"/>
      <c r="C319" s="100"/>
      <c r="D319" s="100"/>
      <c r="E319" s="100"/>
      <c r="F319" s="100"/>
    </row>
    <row r="320" spans="2:6">
      <c r="B320" s="99"/>
      <c r="C320" s="100"/>
      <c r="D320" s="100"/>
      <c r="E320" s="100"/>
      <c r="F320" s="100"/>
    </row>
    <row r="321" spans="2:6">
      <c r="B321" s="99"/>
      <c r="C321" s="100"/>
      <c r="D321" s="100"/>
      <c r="E321" s="100"/>
      <c r="F321" s="100"/>
    </row>
    <row r="322" spans="2:6">
      <c r="B322" s="99"/>
      <c r="C322" s="100"/>
      <c r="D322" s="100"/>
      <c r="E322" s="100"/>
      <c r="F322" s="100"/>
    </row>
    <row r="323" spans="2:6">
      <c r="B323" s="99"/>
      <c r="C323" s="100"/>
      <c r="D323" s="100"/>
      <c r="E323" s="100"/>
      <c r="F323" s="100"/>
    </row>
    <row r="324" spans="2:6">
      <c r="B324" s="99"/>
      <c r="C324" s="100"/>
      <c r="D324" s="100"/>
      <c r="E324" s="100"/>
      <c r="F324" s="100"/>
    </row>
    <row r="325" spans="2:6">
      <c r="B325" s="99"/>
      <c r="C325" s="100"/>
      <c r="D325" s="100"/>
      <c r="E325" s="100"/>
      <c r="F325" s="100"/>
    </row>
    <row r="326" spans="2:6">
      <c r="B326" s="99"/>
      <c r="C326" s="100"/>
      <c r="D326" s="100"/>
      <c r="E326" s="100"/>
      <c r="F326" s="100"/>
    </row>
    <row r="327" spans="2:6">
      <c r="B327" s="99"/>
      <c r="C327" s="100"/>
      <c r="D327" s="100"/>
      <c r="E327" s="100"/>
      <c r="F327" s="100"/>
    </row>
    <row r="328" spans="2:6">
      <c r="B328" s="99"/>
      <c r="C328" s="100"/>
      <c r="D328" s="100"/>
      <c r="E328" s="100"/>
      <c r="F328" s="100"/>
    </row>
    <row r="329" spans="2:6">
      <c r="B329" s="99"/>
      <c r="C329" s="100"/>
      <c r="D329" s="100"/>
      <c r="E329" s="100"/>
      <c r="F329" s="100"/>
    </row>
    <row r="330" spans="2:6">
      <c r="B330" s="99"/>
      <c r="C330" s="100"/>
      <c r="D330" s="100"/>
      <c r="E330" s="100"/>
      <c r="F330" s="100"/>
    </row>
    <row r="331" spans="2:6">
      <c r="B331" s="99"/>
      <c r="C331" s="100"/>
      <c r="D331" s="100"/>
      <c r="E331" s="100"/>
      <c r="F331" s="100"/>
    </row>
    <row r="332" spans="2:6">
      <c r="B332" s="99"/>
      <c r="C332" s="100"/>
      <c r="D332" s="100"/>
      <c r="E332" s="100"/>
      <c r="F332" s="100"/>
    </row>
    <row r="333" spans="2:6">
      <c r="B333" s="99"/>
      <c r="C333" s="100"/>
      <c r="D333" s="100"/>
      <c r="E333" s="100"/>
      <c r="F333" s="100"/>
    </row>
    <row r="334" spans="2:6">
      <c r="B334" s="99"/>
      <c r="C334" s="100"/>
      <c r="D334" s="100"/>
      <c r="E334" s="100"/>
      <c r="F334" s="100"/>
    </row>
    <row r="335" spans="2:6">
      <c r="B335" s="99"/>
      <c r="C335" s="100"/>
      <c r="D335" s="100"/>
      <c r="E335" s="100"/>
      <c r="F335" s="100"/>
    </row>
    <row r="336" spans="2:6">
      <c r="B336" s="99"/>
      <c r="C336" s="100"/>
      <c r="D336" s="100"/>
      <c r="E336" s="100"/>
      <c r="F336" s="100"/>
    </row>
    <row r="337" spans="2:6">
      <c r="B337" s="99"/>
      <c r="C337" s="100"/>
      <c r="D337" s="100"/>
      <c r="E337" s="100"/>
      <c r="F337" s="100"/>
    </row>
    <row r="338" spans="2:6">
      <c r="B338" s="99"/>
      <c r="C338" s="100"/>
      <c r="D338" s="100"/>
      <c r="E338" s="100"/>
      <c r="F338" s="100"/>
    </row>
    <row r="339" spans="2:6">
      <c r="B339" s="99"/>
      <c r="C339" s="100"/>
      <c r="D339" s="100"/>
      <c r="E339" s="100"/>
      <c r="F339" s="100"/>
    </row>
    <row r="340" spans="2:6">
      <c r="B340" s="99"/>
      <c r="C340" s="100"/>
      <c r="D340" s="100"/>
      <c r="E340" s="100"/>
      <c r="F340" s="100"/>
    </row>
    <row r="341" spans="2:6">
      <c r="B341" s="99"/>
      <c r="C341" s="100"/>
      <c r="D341" s="100"/>
      <c r="E341" s="100"/>
      <c r="F341" s="100"/>
    </row>
    <row r="342" spans="2:6">
      <c r="B342" s="99"/>
      <c r="C342" s="100"/>
      <c r="D342" s="100"/>
      <c r="E342" s="100"/>
      <c r="F342" s="100"/>
    </row>
    <row r="343" spans="2:6">
      <c r="B343" s="99"/>
      <c r="C343" s="100"/>
      <c r="D343" s="100"/>
      <c r="E343" s="100"/>
      <c r="F343" s="100"/>
    </row>
    <row r="344" spans="2:6">
      <c r="B344" s="99"/>
      <c r="C344" s="100"/>
      <c r="D344" s="100"/>
      <c r="E344" s="100"/>
      <c r="F344" s="100"/>
    </row>
    <row r="345" spans="2:6">
      <c r="B345" s="99"/>
      <c r="C345" s="100"/>
      <c r="D345" s="100"/>
      <c r="E345" s="100"/>
      <c r="F345" s="100"/>
    </row>
    <row r="346" spans="2:6">
      <c r="B346" s="99"/>
      <c r="C346" s="100"/>
      <c r="D346" s="100"/>
      <c r="E346" s="100"/>
      <c r="F346" s="100"/>
    </row>
    <row r="347" spans="2:6">
      <c r="B347" s="99"/>
      <c r="C347" s="100"/>
      <c r="D347" s="100"/>
      <c r="E347" s="100"/>
      <c r="F347" s="100"/>
    </row>
    <row r="348" spans="2:6">
      <c r="B348" s="99"/>
      <c r="C348" s="100"/>
      <c r="D348" s="100"/>
      <c r="E348" s="100"/>
      <c r="F348" s="100"/>
    </row>
    <row r="349" spans="2:6">
      <c r="B349" s="99"/>
      <c r="C349" s="100"/>
      <c r="D349" s="100"/>
      <c r="E349" s="100"/>
      <c r="F349" s="100"/>
    </row>
    <row r="350" spans="2:6">
      <c r="B350" s="99"/>
      <c r="C350" s="100"/>
      <c r="D350" s="100"/>
      <c r="E350" s="100"/>
      <c r="F350" s="100"/>
    </row>
    <row r="351" spans="2:6">
      <c r="B351" s="99"/>
      <c r="C351" s="100"/>
      <c r="D351" s="100"/>
      <c r="E351" s="100"/>
      <c r="F351" s="100"/>
    </row>
    <row r="352" spans="2:6">
      <c r="B352" s="99"/>
      <c r="C352" s="100"/>
      <c r="D352" s="100"/>
      <c r="E352" s="100"/>
      <c r="F352" s="100"/>
    </row>
    <row r="353" spans="2:6">
      <c r="B353" s="99"/>
      <c r="C353" s="100"/>
      <c r="D353" s="100"/>
      <c r="E353" s="100"/>
      <c r="F353" s="100"/>
    </row>
    <row r="354" spans="2:6">
      <c r="B354" s="99"/>
      <c r="C354" s="100"/>
      <c r="D354" s="100"/>
      <c r="E354" s="100"/>
      <c r="F354" s="100"/>
    </row>
    <row r="355" spans="2:6">
      <c r="B355" s="99"/>
      <c r="C355" s="100"/>
      <c r="D355" s="100"/>
      <c r="E355" s="100"/>
      <c r="F355" s="100"/>
    </row>
    <row r="356" spans="2:6">
      <c r="B356" s="99"/>
      <c r="C356" s="100"/>
      <c r="D356" s="100"/>
      <c r="E356" s="100"/>
      <c r="F356" s="100"/>
    </row>
    <row r="357" spans="2:6">
      <c r="B357" s="99"/>
      <c r="C357" s="100"/>
      <c r="D357" s="100"/>
      <c r="E357" s="100"/>
      <c r="F357" s="100"/>
    </row>
    <row r="358" spans="2:6">
      <c r="B358" s="99"/>
      <c r="C358" s="100"/>
      <c r="D358" s="100"/>
      <c r="E358" s="100"/>
      <c r="F358" s="100"/>
    </row>
    <row r="359" spans="2:6">
      <c r="B359" s="99"/>
      <c r="C359" s="100"/>
      <c r="D359" s="100"/>
      <c r="E359" s="100"/>
      <c r="F359" s="100"/>
    </row>
    <row r="360" spans="2:6">
      <c r="B360" s="99"/>
      <c r="C360" s="100"/>
      <c r="D360" s="100"/>
      <c r="E360" s="100"/>
      <c r="F360" s="100"/>
    </row>
    <row r="361" spans="2:6">
      <c r="B361" s="99"/>
      <c r="C361" s="100"/>
      <c r="D361" s="100"/>
      <c r="E361" s="100"/>
      <c r="F361" s="100"/>
    </row>
    <row r="362" spans="2:6">
      <c r="B362" s="99"/>
      <c r="C362" s="100"/>
      <c r="D362" s="100"/>
      <c r="E362" s="100"/>
      <c r="F362" s="100"/>
    </row>
    <row r="363" spans="2:6">
      <c r="B363" s="99"/>
      <c r="C363" s="100"/>
      <c r="D363" s="100"/>
      <c r="E363" s="100"/>
      <c r="F363" s="100"/>
    </row>
    <row r="364" spans="2:6">
      <c r="B364" s="99"/>
      <c r="C364" s="100"/>
      <c r="D364" s="100"/>
      <c r="E364" s="100"/>
      <c r="F364" s="100"/>
    </row>
    <row r="365" spans="2:6">
      <c r="B365" s="99"/>
      <c r="C365" s="100"/>
      <c r="D365" s="100"/>
      <c r="E365" s="100"/>
      <c r="F365" s="100"/>
    </row>
    <row r="366" spans="2:6">
      <c r="B366" s="99"/>
      <c r="C366" s="100"/>
      <c r="D366" s="100"/>
      <c r="E366" s="100"/>
      <c r="F366" s="100"/>
    </row>
    <row r="367" spans="2:6">
      <c r="B367" s="99"/>
      <c r="C367" s="100"/>
      <c r="D367" s="100"/>
      <c r="E367" s="100"/>
      <c r="F367" s="100"/>
    </row>
    <row r="368" spans="2:6">
      <c r="B368" s="99"/>
      <c r="C368" s="100"/>
      <c r="D368" s="100"/>
      <c r="E368" s="100"/>
      <c r="F368" s="100"/>
    </row>
    <row r="369" spans="2:6">
      <c r="B369" s="99"/>
      <c r="C369" s="100"/>
      <c r="D369" s="100"/>
      <c r="E369" s="100"/>
      <c r="F369" s="100"/>
    </row>
    <row r="370" spans="2:6">
      <c r="B370" s="99"/>
      <c r="C370" s="100"/>
      <c r="D370" s="100"/>
      <c r="E370" s="100"/>
      <c r="F370" s="100"/>
    </row>
    <row r="371" spans="2:6">
      <c r="B371" s="99"/>
      <c r="C371" s="100"/>
      <c r="D371" s="100"/>
      <c r="E371" s="100"/>
      <c r="F371" s="100"/>
    </row>
    <row r="372" spans="2:6">
      <c r="B372" s="99"/>
      <c r="C372" s="100"/>
      <c r="D372" s="100"/>
      <c r="E372" s="100"/>
      <c r="F372" s="100"/>
    </row>
    <row r="373" spans="2:6">
      <c r="B373" s="99"/>
      <c r="C373" s="100"/>
      <c r="D373" s="100"/>
      <c r="E373" s="100"/>
      <c r="F373" s="100"/>
    </row>
    <row r="374" spans="2:6">
      <c r="B374" s="99"/>
      <c r="C374" s="100"/>
      <c r="D374" s="100"/>
      <c r="E374" s="100"/>
      <c r="F374" s="100"/>
    </row>
    <row r="375" spans="2:6">
      <c r="B375" s="99"/>
      <c r="C375" s="100"/>
      <c r="D375" s="100"/>
      <c r="E375" s="100"/>
      <c r="F375" s="100"/>
    </row>
    <row r="376" spans="2:6">
      <c r="B376" s="99"/>
      <c r="C376" s="100"/>
      <c r="D376" s="100"/>
      <c r="E376" s="100"/>
      <c r="F376" s="100"/>
    </row>
    <row r="377" spans="2:6">
      <c r="B377" s="99"/>
      <c r="C377" s="100"/>
      <c r="D377" s="100"/>
      <c r="E377" s="100"/>
      <c r="F377" s="100"/>
    </row>
    <row r="378" spans="2:6">
      <c r="B378" s="99"/>
      <c r="C378" s="100"/>
      <c r="D378" s="100"/>
      <c r="E378" s="100"/>
      <c r="F378" s="100"/>
    </row>
    <row r="379" spans="2:6">
      <c r="B379" s="99"/>
      <c r="C379" s="100"/>
      <c r="D379" s="100"/>
      <c r="E379" s="100"/>
      <c r="F379" s="100"/>
    </row>
    <row r="380" spans="2:6">
      <c r="B380" s="99"/>
      <c r="C380" s="100"/>
      <c r="D380" s="100"/>
      <c r="E380" s="100"/>
      <c r="F380" s="100"/>
    </row>
    <row r="381" spans="2:6">
      <c r="B381" s="99"/>
      <c r="C381" s="100"/>
      <c r="D381" s="100"/>
      <c r="E381" s="100"/>
      <c r="F381" s="100"/>
    </row>
    <row r="382" spans="2:6">
      <c r="B382" s="99"/>
      <c r="C382" s="100"/>
      <c r="D382" s="100"/>
      <c r="E382" s="100"/>
      <c r="F382" s="100"/>
    </row>
    <row r="383" spans="2:6">
      <c r="B383" s="99"/>
      <c r="C383" s="100"/>
      <c r="D383" s="100"/>
      <c r="E383" s="100"/>
      <c r="F383" s="100"/>
    </row>
    <row r="384" spans="2:6">
      <c r="B384" s="99"/>
      <c r="C384" s="100"/>
      <c r="D384" s="100"/>
      <c r="E384" s="100"/>
      <c r="F384" s="100"/>
    </row>
    <row r="385" spans="2:6">
      <c r="B385" s="99"/>
      <c r="C385" s="100"/>
      <c r="D385" s="100"/>
      <c r="E385" s="100"/>
      <c r="F385" s="100"/>
    </row>
    <row r="386" spans="2:6">
      <c r="B386" s="99"/>
      <c r="C386" s="100"/>
      <c r="D386" s="100"/>
      <c r="E386" s="100"/>
      <c r="F386" s="100"/>
    </row>
    <row r="387" spans="2:6">
      <c r="B387" s="99"/>
      <c r="C387" s="100"/>
      <c r="D387" s="100"/>
      <c r="E387" s="100"/>
      <c r="F387" s="100"/>
    </row>
    <row r="388" spans="2:6">
      <c r="B388" s="99"/>
      <c r="C388" s="100"/>
      <c r="D388" s="100"/>
      <c r="E388" s="100"/>
      <c r="F388" s="100"/>
    </row>
    <row r="389" spans="2:6">
      <c r="B389" s="99"/>
      <c r="C389" s="100"/>
      <c r="D389" s="100"/>
      <c r="E389" s="100"/>
      <c r="F389" s="100"/>
    </row>
    <row r="390" spans="2:6">
      <c r="B390" s="99"/>
      <c r="C390" s="100"/>
      <c r="D390" s="100"/>
      <c r="E390" s="100"/>
      <c r="F390" s="100"/>
    </row>
    <row r="391" spans="2:6">
      <c r="B391" s="99"/>
      <c r="C391" s="100"/>
      <c r="D391" s="100"/>
      <c r="E391" s="100"/>
      <c r="F391" s="100"/>
    </row>
    <row r="392" spans="2:6">
      <c r="B392" s="99"/>
      <c r="C392" s="100"/>
      <c r="D392" s="100"/>
      <c r="E392" s="100"/>
      <c r="F392" s="100"/>
    </row>
    <row r="393" spans="2:6">
      <c r="B393" s="99"/>
      <c r="C393" s="100"/>
      <c r="D393" s="100"/>
      <c r="E393" s="100"/>
      <c r="F393" s="100"/>
    </row>
    <row r="394" spans="2:6">
      <c r="B394" s="99"/>
      <c r="C394" s="100"/>
      <c r="D394" s="100"/>
      <c r="E394" s="100"/>
      <c r="F394" s="100"/>
    </row>
    <row r="395" spans="2:6">
      <c r="B395" s="99"/>
      <c r="C395" s="100"/>
      <c r="D395" s="100"/>
      <c r="E395" s="100"/>
      <c r="F395" s="100"/>
    </row>
    <row r="396" spans="2:6">
      <c r="B396" s="99"/>
      <c r="C396" s="100"/>
      <c r="D396" s="100"/>
      <c r="E396" s="100"/>
      <c r="F396" s="100"/>
    </row>
    <row r="397" spans="2:6">
      <c r="B397" s="99"/>
      <c r="C397" s="100"/>
      <c r="D397" s="100"/>
      <c r="E397" s="100"/>
      <c r="F397" s="100"/>
    </row>
    <row r="398" spans="2:6">
      <c r="B398" s="99"/>
      <c r="C398" s="100"/>
      <c r="D398" s="100"/>
      <c r="E398" s="100"/>
      <c r="F398" s="100"/>
    </row>
    <row r="399" spans="2:6">
      <c r="B399" s="99"/>
      <c r="C399" s="100"/>
      <c r="D399" s="100"/>
      <c r="E399" s="100"/>
      <c r="F399" s="100"/>
    </row>
    <row r="400" spans="2:6">
      <c r="B400" s="99"/>
      <c r="C400" s="100"/>
      <c r="D400" s="100"/>
      <c r="E400" s="100"/>
      <c r="F400" s="100"/>
    </row>
    <row r="401" spans="2:6">
      <c r="B401" s="99"/>
      <c r="C401" s="100"/>
      <c r="D401" s="100"/>
      <c r="E401" s="100"/>
      <c r="F401" s="100"/>
    </row>
    <row r="402" spans="2:6">
      <c r="B402" s="99"/>
      <c r="C402" s="100"/>
      <c r="D402" s="100"/>
      <c r="E402" s="100"/>
      <c r="F402" s="100"/>
    </row>
    <row r="403" spans="2:6">
      <c r="B403" s="99"/>
      <c r="C403" s="100"/>
      <c r="D403" s="100"/>
      <c r="E403" s="100"/>
      <c r="F403" s="100"/>
    </row>
    <row r="404" spans="2:6">
      <c r="B404" s="99"/>
      <c r="C404" s="100"/>
      <c r="D404" s="100"/>
      <c r="E404" s="100"/>
      <c r="F404" s="100"/>
    </row>
    <row r="405" spans="2:6">
      <c r="B405" s="99"/>
      <c r="C405" s="100"/>
      <c r="D405" s="100"/>
      <c r="E405" s="100"/>
      <c r="F405" s="100"/>
    </row>
    <row r="406" spans="2:6">
      <c r="B406" s="99"/>
      <c r="C406" s="100"/>
      <c r="D406" s="100"/>
      <c r="E406" s="100"/>
      <c r="F406" s="100"/>
    </row>
    <row r="407" spans="2:6">
      <c r="B407" s="99"/>
      <c r="C407" s="100"/>
      <c r="D407" s="100"/>
      <c r="E407" s="100"/>
      <c r="F407" s="100"/>
    </row>
    <row r="408" spans="2:6">
      <c r="B408" s="99"/>
      <c r="C408" s="100"/>
      <c r="D408" s="100"/>
      <c r="E408" s="100"/>
      <c r="F408" s="100"/>
    </row>
    <row r="409" spans="2:6">
      <c r="B409" s="99"/>
      <c r="C409" s="100"/>
      <c r="D409" s="100"/>
      <c r="E409" s="100"/>
      <c r="F409" s="100"/>
    </row>
    <row r="410" spans="2:6">
      <c r="B410" s="99"/>
      <c r="C410" s="100"/>
      <c r="D410" s="100"/>
      <c r="E410" s="100"/>
      <c r="F410" s="100"/>
    </row>
    <row r="411" spans="2:6">
      <c r="B411" s="99"/>
      <c r="C411" s="100"/>
      <c r="D411" s="100"/>
      <c r="E411" s="100"/>
      <c r="F411" s="100"/>
    </row>
    <row r="412" spans="2:6">
      <c r="B412" s="99"/>
      <c r="C412" s="100"/>
      <c r="D412" s="100"/>
      <c r="E412" s="100"/>
      <c r="F412" s="100"/>
    </row>
    <row r="413" spans="2:6">
      <c r="B413" s="99"/>
      <c r="C413" s="100"/>
      <c r="D413" s="100"/>
      <c r="E413" s="100"/>
      <c r="F413" s="100"/>
    </row>
    <row r="414" spans="2:6">
      <c r="B414" s="99"/>
      <c r="C414" s="100"/>
      <c r="D414" s="100"/>
      <c r="E414" s="100"/>
      <c r="F414" s="100"/>
    </row>
    <row r="415" spans="2:6">
      <c r="B415" s="99"/>
      <c r="C415" s="100"/>
      <c r="D415" s="100"/>
      <c r="E415" s="100"/>
      <c r="F415" s="100"/>
    </row>
    <row r="416" spans="2:6">
      <c r="B416" s="99"/>
      <c r="C416" s="100"/>
      <c r="D416" s="100"/>
      <c r="E416" s="100"/>
      <c r="F416" s="100"/>
    </row>
    <row r="417" spans="2:6">
      <c r="B417" s="99"/>
      <c r="C417" s="100"/>
      <c r="D417" s="100"/>
      <c r="E417" s="100"/>
      <c r="F417" s="100"/>
    </row>
    <row r="418" spans="2:6">
      <c r="B418" s="99"/>
      <c r="C418" s="100"/>
      <c r="D418" s="100"/>
      <c r="E418" s="100"/>
      <c r="F418" s="100"/>
    </row>
    <row r="419" spans="2:6">
      <c r="B419" s="99"/>
      <c r="C419" s="100"/>
      <c r="D419" s="100"/>
      <c r="E419" s="100"/>
      <c r="F419" s="100"/>
    </row>
    <row r="420" spans="2:6">
      <c r="B420" s="99"/>
      <c r="C420" s="100"/>
      <c r="D420" s="100"/>
      <c r="E420" s="100"/>
      <c r="F420" s="100"/>
    </row>
    <row r="421" spans="2:6">
      <c r="B421" s="99"/>
      <c r="C421" s="100"/>
      <c r="D421" s="100"/>
      <c r="E421" s="100"/>
      <c r="F421" s="100"/>
    </row>
    <row r="422" spans="2:6">
      <c r="B422" s="99"/>
      <c r="C422" s="100"/>
      <c r="D422" s="100"/>
      <c r="E422" s="100"/>
      <c r="F422" s="100"/>
    </row>
    <row r="423" spans="2:6">
      <c r="B423" s="99"/>
      <c r="C423" s="100"/>
      <c r="D423" s="100"/>
      <c r="E423" s="100"/>
      <c r="F423" s="100"/>
    </row>
    <row r="424" spans="2:6">
      <c r="B424" s="99"/>
      <c r="C424" s="100"/>
      <c r="D424" s="100"/>
      <c r="E424" s="100"/>
      <c r="F424" s="100"/>
    </row>
    <row r="425" spans="2:6">
      <c r="B425" s="99"/>
      <c r="C425" s="100"/>
      <c r="D425" s="100"/>
      <c r="E425" s="100"/>
      <c r="F425" s="100"/>
    </row>
    <row r="426" spans="2:6">
      <c r="B426" s="99"/>
      <c r="C426" s="100"/>
      <c r="D426" s="100"/>
      <c r="E426" s="100"/>
      <c r="F426" s="100"/>
    </row>
    <row r="427" spans="2:6">
      <c r="B427" s="99"/>
      <c r="C427" s="100"/>
      <c r="D427" s="100"/>
      <c r="E427" s="100"/>
      <c r="F427" s="100"/>
    </row>
    <row r="428" spans="2:6">
      <c r="B428" s="99"/>
      <c r="C428" s="100"/>
      <c r="D428" s="100"/>
      <c r="E428" s="100"/>
      <c r="F428" s="100"/>
    </row>
    <row r="429" spans="2:6">
      <c r="B429" s="99"/>
      <c r="C429" s="100"/>
      <c r="D429" s="100"/>
      <c r="E429" s="100"/>
      <c r="F429" s="100"/>
    </row>
    <row r="430" spans="2:6">
      <c r="B430" s="99"/>
      <c r="C430" s="100"/>
      <c r="D430" s="100"/>
      <c r="E430" s="100"/>
      <c r="F430" s="100"/>
    </row>
    <row r="431" spans="2:6">
      <c r="B431" s="99"/>
      <c r="C431" s="100"/>
      <c r="D431" s="100"/>
      <c r="E431" s="100"/>
      <c r="F431" s="100"/>
    </row>
    <row r="432" spans="2:6">
      <c r="B432" s="99"/>
      <c r="C432" s="100"/>
      <c r="D432" s="100"/>
      <c r="E432" s="100"/>
      <c r="F432" s="100"/>
    </row>
    <row r="433" spans="2:6">
      <c r="B433" s="99"/>
      <c r="C433" s="100"/>
      <c r="D433" s="100"/>
      <c r="E433" s="100"/>
      <c r="F433" s="100"/>
    </row>
    <row r="434" spans="2:6">
      <c r="B434" s="99"/>
      <c r="C434" s="100"/>
      <c r="D434" s="100"/>
      <c r="E434" s="100"/>
      <c r="F434" s="100"/>
    </row>
    <row r="435" spans="2:6">
      <c r="B435" s="99"/>
      <c r="C435" s="100"/>
      <c r="D435" s="100"/>
      <c r="E435" s="100"/>
      <c r="F435" s="100"/>
    </row>
    <row r="436" spans="2:6">
      <c r="B436" s="99"/>
      <c r="C436" s="100"/>
      <c r="D436" s="100"/>
      <c r="E436" s="100"/>
      <c r="F436" s="100"/>
    </row>
    <row r="437" spans="2:6">
      <c r="B437" s="99"/>
      <c r="C437" s="100"/>
      <c r="D437" s="100"/>
      <c r="E437" s="100"/>
      <c r="F437" s="100"/>
    </row>
    <row r="438" spans="2:6">
      <c r="B438" s="99"/>
      <c r="C438" s="100"/>
      <c r="D438" s="100"/>
      <c r="E438" s="100"/>
      <c r="F438" s="100"/>
    </row>
    <row r="439" spans="2:6">
      <c r="B439" s="99"/>
      <c r="C439" s="100"/>
      <c r="D439" s="100"/>
      <c r="E439" s="100"/>
      <c r="F439" s="100"/>
    </row>
    <row r="440" spans="2:6">
      <c r="B440" s="99"/>
      <c r="C440" s="100"/>
      <c r="D440" s="100"/>
      <c r="E440" s="100"/>
      <c r="F440" s="100"/>
    </row>
    <row r="441" spans="2:6">
      <c r="B441" s="99"/>
      <c r="C441" s="100"/>
      <c r="D441" s="100"/>
      <c r="E441" s="100"/>
      <c r="F441" s="100"/>
    </row>
    <row r="442" spans="2:6">
      <c r="B442" s="99"/>
      <c r="C442" s="100"/>
      <c r="D442" s="100"/>
      <c r="E442" s="100"/>
      <c r="F442" s="100"/>
    </row>
    <row r="443" spans="2:6">
      <c r="B443" s="99"/>
      <c r="C443" s="100"/>
      <c r="D443" s="100"/>
      <c r="E443" s="100"/>
      <c r="F443" s="100"/>
    </row>
    <row r="444" spans="2:6">
      <c r="B444" s="99"/>
      <c r="C444" s="100"/>
      <c r="D444" s="100"/>
      <c r="E444" s="100"/>
      <c r="F444" s="100"/>
    </row>
    <row r="445" spans="2:6">
      <c r="B445" s="99"/>
      <c r="C445" s="100"/>
      <c r="D445" s="100"/>
      <c r="E445" s="100"/>
      <c r="F445" s="100"/>
    </row>
    <row r="446" spans="2:6">
      <c r="B446" s="99"/>
      <c r="C446" s="100"/>
      <c r="D446" s="100"/>
      <c r="E446" s="100"/>
      <c r="F446" s="100"/>
    </row>
    <row r="447" spans="2:6">
      <c r="B447" s="99"/>
      <c r="C447" s="100"/>
      <c r="D447" s="100"/>
      <c r="E447" s="100"/>
      <c r="F447" s="100"/>
    </row>
    <row r="448" spans="2:6">
      <c r="B448" s="99"/>
      <c r="C448" s="100"/>
      <c r="D448" s="100"/>
      <c r="E448" s="100"/>
      <c r="F448" s="100"/>
    </row>
    <row r="449" spans="2:6">
      <c r="B449" s="99"/>
      <c r="C449" s="100"/>
      <c r="D449" s="100"/>
      <c r="E449" s="100"/>
      <c r="F449" s="100"/>
    </row>
    <row r="450" spans="2:6">
      <c r="B450" s="99"/>
      <c r="C450" s="100"/>
      <c r="D450" s="100"/>
      <c r="E450" s="100"/>
      <c r="F450" s="100"/>
    </row>
    <row r="451" spans="2:6">
      <c r="B451" s="99"/>
      <c r="C451" s="100"/>
      <c r="D451" s="100"/>
      <c r="E451" s="100"/>
      <c r="F451" s="100"/>
    </row>
    <row r="452" spans="2:6">
      <c r="B452" s="99"/>
      <c r="C452" s="100"/>
      <c r="D452" s="100"/>
      <c r="E452" s="100"/>
      <c r="F452" s="100"/>
    </row>
    <row r="453" spans="2:6">
      <c r="B453" s="99"/>
      <c r="C453" s="100"/>
      <c r="D453" s="100"/>
      <c r="E453" s="100"/>
      <c r="F453" s="100"/>
    </row>
    <row r="454" spans="2:6">
      <c r="B454" s="99"/>
      <c r="C454" s="100"/>
      <c r="D454" s="100"/>
      <c r="E454" s="100"/>
      <c r="F454" s="100"/>
    </row>
    <row r="455" spans="2:6">
      <c r="B455" s="99"/>
      <c r="C455" s="100"/>
      <c r="D455" s="100"/>
      <c r="E455" s="100"/>
      <c r="F455" s="100"/>
    </row>
    <row r="456" spans="2:6">
      <c r="B456" s="99"/>
      <c r="C456" s="100"/>
      <c r="D456" s="100"/>
      <c r="E456" s="100"/>
      <c r="F456" s="100"/>
    </row>
    <row r="457" spans="2:6">
      <c r="B457" s="99"/>
      <c r="C457" s="100"/>
      <c r="D457" s="100"/>
      <c r="E457" s="100"/>
      <c r="F457" s="100"/>
    </row>
    <row r="458" spans="2:6">
      <c r="B458" s="99"/>
      <c r="C458" s="100"/>
      <c r="D458" s="100"/>
      <c r="E458" s="100"/>
      <c r="F458" s="100"/>
    </row>
    <row r="459" spans="2:6">
      <c r="B459" s="99"/>
      <c r="C459" s="100"/>
      <c r="D459" s="100"/>
      <c r="E459" s="100"/>
      <c r="F459" s="100"/>
    </row>
    <row r="460" spans="2:6">
      <c r="B460" s="99"/>
      <c r="C460" s="100"/>
      <c r="D460" s="100"/>
      <c r="E460" s="100"/>
      <c r="F460" s="100"/>
    </row>
    <row r="461" spans="2:6">
      <c r="B461" s="99"/>
      <c r="C461" s="100"/>
      <c r="D461" s="100"/>
      <c r="E461" s="100"/>
      <c r="F461" s="100"/>
    </row>
    <row r="462" spans="2:6">
      <c r="B462" s="99"/>
      <c r="C462" s="100"/>
      <c r="D462" s="100"/>
      <c r="E462" s="100"/>
      <c r="F462" s="100"/>
    </row>
    <row r="463" spans="2:6">
      <c r="B463" s="99"/>
      <c r="C463" s="100"/>
      <c r="D463" s="100"/>
      <c r="E463" s="100"/>
      <c r="F463" s="100"/>
    </row>
    <row r="464" spans="2:6">
      <c r="B464" s="99"/>
      <c r="C464" s="100"/>
      <c r="D464" s="100"/>
      <c r="E464" s="100"/>
      <c r="F464" s="100"/>
    </row>
    <row r="465" spans="2:6">
      <c r="B465" s="99"/>
      <c r="C465" s="100"/>
      <c r="D465" s="100"/>
      <c r="E465" s="100"/>
      <c r="F465" s="100"/>
    </row>
    <row r="466" spans="2:6">
      <c r="B466" s="99"/>
      <c r="C466" s="100"/>
      <c r="D466" s="100"/>
      <c r="E466" s="100"/>
      <c r="F466" s="100"/>
    </row>
    <row r="467" spans="2:6">
      <c r="B467" s="99"/>
      <c r="C467" s="100"/>
      <c r="D467" s="100"/>
      <c r="E467" s="100"/>
      <c r="F467" s="100"/>
    </row>
    <row r="468" spans="2:6">
      <c r="B468" s="99"/>
      <c r="C468" s="100"/>
      <c r="D468" s="100"/>
      <c r="E468" s="100"/>
      <c r="F468" s="100"/>
    </row>
    <row r="469" spans="2:6">
      <c r="B469" s="99"/>
      <c r="C469" s="100"/>
      <c r="D469" s="100"/>
      <c r="E469" s="100"/>
      <c r="F469" s="100"/>
    </row>
    <row r="470" spans="2:6">
      <c r="B470" s="99"/>
      <c r="C470" s="100"/>
      <c r="D470" s="100"/>
      <c r="E470" s="100"/>
      <c r="F470" s="100"/>
    </row>
    <row r="471" spans="2:6">
      <c r="B471" s="99"/>
      <c r="C471" s="100"/>
      <c r="D471" s="100"/>
      <c r="E471" s="100"/>
      <c r="F471" s="100"/>
    </row>
    <row r="472" spans="2:6">
      <c r="B472" s="99"/>
      <c r="C472" s="100"/>
      <c r="D472" s="100"/>
      <c r="E472" s="100"/>
      <c r="F472" s="100"/>
    </row>
    <row r="473" spans="2:6">
      <c r="B473" s="99"/>
      <c r="C473" s="100"/>
      <c r="D473" s="100"/>
      <c r="E473" s="100"/>
      <c r="F473" s="100"/>
    </row>
    <row r="474" spans="2:6">
      <c r="B474" s="99"/>
      <c r="C474" s="100"/>
      <c r="D474" s="100"/>
      <c r="E474" s="100"/>
      <c r="F474" s="100"/>
    </row>
    <row r="475" spans="2:6">
      <c r="B475" s="99"/>
      <c r="C475" s="100"/>
      <c r="D475" s="100"/>
      <c r="E475" s="100"/>
      <c r="F475" s="100"/>
    </row>
    <row r="476" spans="2:6">
      <c r="B476" s="99"/>
      <c r="C476" s="100"/>
      <c r="D476" s="100"/>
      <c r="E476" s="100"/>
      <c r="F476" s="100"/>
    </row>
    <row r="477" spans="2:6">
      <c r="B477" s="99"/>
      <c r="C477" s="100"/>
      <c r="D477" s="100"/>
      <c r="E477" s="100"/>
      <c r="F477" s="100"/>
    </row>
    <row r="478" spans="2:6">
      <c r="B478" s="99"/>
      <c r="C478" s="100"/>
      <c r="D478" s="100"/>
      <c r="E478" s="100"/>
      <c r="F478" s="100"/>
    </row>
    <row r="479" spans="2:6">
      <c r="B479" s="99"/>
      <c r="C479" s="100"/>
      <c r="D479" s="100"/>
      <c r="E479" s="100"/>
      <c r="F479" s="100"/>
    </row>
    <row r="480" spans="2:6">
      <c r="B480" s="99"/>
      <c r="C480" s="100"/>
      <c r="D480" s="100"/>
      <c r="E480" s="100"/>
      <c r="F480" s="100"/>
    </row>
    <row r="481" spans="2:6">
      <c r="B481" s="99"/>
      <c r="C481" s="100"/>
      <c r="D481" s="100"/>
      <c r="E481" s="100"/>
      <c r="F481" s="100"/>
    </row>
    <row r="482" spans="2:6">
      <c r="B482" s="99"/>
      <c r="C482" s="100"/>
      <c r="D482" s="100"/>
      <c r="E482" s="100"/>
      <c r="F482" s="100"/>
    </row>
    <row r="483" spans="2:6">
      <c r="B483" s="99"/>
      <c r="C483" s="100"/>
      <c r="D483" s="100"/>
      <c r="E483" s="100"/>
      <c r="F483" s="100"/>
    </row>
    <row r="484" spans="2:6">
      <c r="B484" s="99"/>
      <c r="C484" s="100"/>
      <c r="D484" s="100"/>
      <c r="E484" s="100"/>
      <c r="F484" s="100"/>
    </row>
    <row r="485" spans="2:6">
      <c r="B485" s="99"/>
      <c r="C485" s="100"/>
      <c r="D485" s="100"/>
      <c r="E485" s="100"/>
      <c r="F485" s="100"/>
    </row>
    <row r="486" spans="2:6">
      <c r="B486" s="99"/>
      <c r="C486" s="100"/>
      <c r="D486" s="100"/>
      <c r="E486" s="100"/>
      <c r="F486" s="100"/>
    </row>
    <row r="487" spans="2:6">
      <c r="B487" s="99"/>
      <c r="C487" s="100"/>
      <c r="D487" s="100"/>
      <c r="E487" s="100"/>
      <c r="F487" s="100"/>
    </row>
    <row r="488" spans="2:6">
      <c r="B488" s="99"/>
      <c r="C488" s="100"/>
      <c r="D488" s="100"/>
      <c r="E488" s="100"/>
      <c r="F488" s="100"/>
    </row>
    <row r="489" spans="2:6">
      <c r="B489" s="99"/>
      <c r="C489" s="100"/>
      <c r="D489" s="100"/>
      <c r="E489" s="100"/>
      <c r="F489" s="100"/>
    </row>
    <row r="490" spans="2:6">
      <c r="B490" s="99"/>
      <c r="C490" s="100"/>
      <c r="D490" s="100"/>
      <c r="E490" s="100"/>
      <c r="F490" s="100"/>
    </row>
    <row r="491" spans="2:6">
      <c r="B491" s="99"/>
      <c r="C491" s="100"/>
      <c r="D491" s="100"/>
      <c r="E491" s="100"/>
      <c r="F491" s="100"/>
    </row>
    <row r="492" spans="2:6">
      <c r="B492" s="99"/>
      <c r="C492" s="100"/>
      <c r="D492" s="100"/>
      <c r="E492" s="100"/>
      <c r="F492" s="100"/>
    </row>
    <row r="493" spans="2:6">
      <c r="B493" s="99"/>
      <c r="C493" s="100"/>
      <c r="D493" s="100"/>
      <c r="E493" s="100"/>
      <c r="F493" s="100"/>
    </row>
    <row r="494" spans="2:6">
      <c r="B494" s="99"/>
      <c r="C494" s="100"/>
      <c r="D494" s="100"/>
      <c r="E494" s="100"/>
      <c r="F494" s="100"/>
    </row>
    <row r="495" spans="2:6">
      <c r="B495" s="99"/>
      <c r="C495" s="100"/>
      <c r="D495" s="100"/>
      <c r="E495" s="100"/>
      <c r="F495" s="100"/>
    </row>
    <row r="496" spans="2:6">
      <c r="B496" s="99"/>
      <c r="C496" s="100"/>
      <c r="D496" s="100"/>
      <c r="E496" s="100"/>
      <c r="F496" s="100"/>
    </row>
    <row r="497" spans="2:6">
      <c r="B497" s="99"/>
      <c r="C497" s="100"/>
      <c r="D497" s="100"/>
      <c r="E497" s="100"/>
      <c r="F497" s="100"/>
    </row>
    <row r="498" spans="2:6">
      <c r="B498" s="99"/>
      <c r="C498" s="100"/>
      <c r="D498" s="100"/>
      <c r="E498" s="100"/>
      <c r="F498" s="100"/>
    </row>
    <row r="499" spans="2:6">
      <c r="B499" s="99"/>
      <c r="C499" s="100"/>
      <c r="D499" s="100"/>
      <c r="E499" s="100"/>
      <c r="F499" s="100"/>
    </row>
    <row r="500" spans="2:6">
      <c r="B500" s="101"/>
      <c r="C500" s="102"/>
      <c r="D500" s="102"/>
      <c r="E500" s="102"/>
      <c r="F500" s="10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Application Form - AM Bsc</vt:lpstr>
      <vt:lpstr>Application Form - AM Adv</vt:lpstr>
      <vt:lpstr>PN List</vt:lpstr>
      <vt:lpstr>UPDATE</vt:lpstr>
      <vt:lpstr>'Application Form - AM Adv'!Print_Area</vt:lpstr>
      <vt:lpstr>'Application Form - AM Bsc'!Print_Area</vt:lpstr>
    </vt:vector>
  </TitlesOfParts>
  <Company>KYB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takuya.miura@kyb.com</dc:creator>
  <cp:lastModifiedBy>Miura, Takuya</cp:lastModifiedBy>
  <cp:lastPrinted>2024-05-03T14:08:49Z</cp:lastPrinted>
  <dcterms:created xsi:type="dcterms:W3CDTF">2017-06-14T14:35:12Z</dcterms:created>
  <dcterms:modified xsi:type="dcterms:W3CDTF">2025-03-31T22:54:11Z</dcterms:modified>
</cp:coreProperties>
</file>